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UME" sheetId="1" r:id="rId1"/>
    <sheet name="LOGEMENTS" sheetId="2" r:id="rId2"/>
    <sheet name="LISTE" sheetId="3" r:id="rId3"/>
  </sheets>
  <definedNames>
    <definedName name="_xlnm.Print_Area" localSheetId="1">'LOGEMENTS'!$A$1:$J$106</definedName>
    <definedName name="_xlnm.Print_Area" localSheetId="0">'RESUME'!$A$1:$L$47</definedName>
    <definedName name="DATE1">#REF!</definedName>
    <definedName name="DATE1" localSheetId="0">'RESUME'!#REF!</definedName>
    <definedName name="DATE1" localSheetId="1">'LOGEMENTS'!#REF!</definedName>
  </definedNames>
  <calcPr fullCalcOnLoad="1"/>
</workbook>
</file>

<file path=xl/sharedStrings.xml><?xml version="1.0" encoding="utf-8"?>
<sst xmlns="http://schemas.openxmlformats.org/spreadsheetml/2006/main" count="674" uniqueCount="509">
  <si>
    <t>GUY &amp; CHANTAL  CHABANT</t>
  </si>
  <si>
    <t>Chemin de STEVENSON -  GR70  du 18 Sept  au 1er Octobre 2020</t>
  </si>
  <si>
    <t>ET.</t>
  </si>
  <si>
    <t>Topo Km</t>
  </si>
  <si>
    <t>LEPERE</t>
  </si>
  <si>
    <t>MMDD</t>
  </si>
  <si>
    <t>Lieu</t>
  </si>
  <si>
    <t>Logement</t>
  </si>
  <si>
    <t>Tel</t>
  </si>
  <si>
    <t>Contrôle</t>
  </si>
  <si>
    <t>ARRHES</t>
  </si>
  <si>
    <t>REPAS</t>
  </si>
  <si>
    <t>PUY en VELAY</t>
  </si>
  <si>
    <t>Gite BELLEVUE</t>
  </si>
  <si>
    <t>Gite CAPUCINS</t>
  </si>
  <si>
    <t>04.71.04.28.74</t>
  </si>
  <si>
    <t>29 rue Capucins</t>
  </si>
  <si>
    <t>Le MONASTIER</t>
  </si>
  <si>
    <t>Gite  Ile TRESOR</t>
  </si>
  <si>
    <t>06.11.56.15.69</t>
  </si>
  <si>
    <t xml:space="preserve">7 place Couvent </t>
  </si>
  <si>
    <t>4ch*2=8pl DP=37 ou 40€  gite.ileautresor@gmail.com</t>
  </si>
  <si>
    <t>barloquette.jimdofree.com</t>
  </si>
  <si>
    <t>CB 29,25€</t>
  </si>
  <si>
    <t>DP</t>
  </si>
  <si>
    <t>Mme Cecile VISCONTE</t>
  </si>
  <si>
    <t>réservé 1ch2 + 1L1</t>
  </si>
  <si>
    <t>LE BOUCHET</t>
  </si>
  <si>
    <t>Gite RETIRADE</t>
  </si>
  <si>
    <t>04.71.02.57.09 .. 06.29.42.61.50</t>
  </si>
  <si>
    <t>place de l'Eglise</t>
  </si>
  <si>
    <t>3Dort(6+6+7pl)+2CH2=24pl DP=44€ dortoir en CH=52€</t>
  </si>
  <si>
    <t xml:space="preserve"> gitelaretirade.com</t>
  </si>
  <si>
    <t>Chq 30€</t>
  </si>
  <si>
    <t xml:space="preserve"> . 43510 .</t>
  </si>
  <si>
    <t>me Emilie Lherbier-Clair</t>
  </si>
  <si>
    <t>préfère Ch DEVES</t>
  </si>
  <si>
    <t>PRADELLES</t>
  </si>
  <si>
    <t>Gite du BESSET</t>
  </si>
  <si>
    <t>06.51.07.44.20</t>
  </si>
  <si>
    <t>rue Congregation</t>
  </si>
  <si>
    <t>2ch=5pl.</t>
  </si>
  <si>
    <t>gitedubesset.net</t>
  </si>
  <si>
    <t>chq 18€</t>
  </si>
  <si>
    <t>NON</t>
  </si>
  <si>
    <t>Gontran ou Jean Calderon</t>
  </si>
  <si>
    <t>Maison complète pour 69€</t>
  </si>
  <si>
    <t>raccourci par LUC</t>
  </si>
  <si>
    <t>Gite LA HUCHETTE</t>
  </si>
  <si>
    <t>06.32.33.76.86</t>
  </si>
  <si>
    <t>Le Bourg</t>
  </si>
  <si>
    <t>DP=44€  4pl. Petite maison</t>
  </si>
  <si>
    <t>sihuchet AT laposte.net</t>
  </si>
  <si>
    <t>chq 30€</t>
  </si>
  <si>
    <t>via GR700</t>
  </si>
  <si>
    <t>mme Simone HUCHET</t>
  </si>
  <si>
    <t>Abbaye N-D NEIGES</t>
  </si>
  <si>
    <t>Abbaye 07590-St Laurent les Bains</t>
  </si>
  <si>
    <t>04.66.46.59.00 10-12h et 14-17h</t>
  </si>
  <si>
    <t>Cistercien , réserver par MAIL !</t>
  </si>
  <si>
    <t>notredamedesneiges07 @ orange.fr ; 22 pl</t>
  </si>
  <si>
    <t>notredamedesneiges.com</t>
  </si>
  <si>
    <t>TELEPH 2 mois avant</t>
  </si>
  <si>
    <t>OUI</t>
  </si>
  <si>
    <t>..3,5 ..</t>
  </si>
  <si>
    <t>LA BASTIDE</t>
  </si>
  <si>
    <t xml:space="preserve">" Donativo " </t>
  </si>
  <si>
    <t>..12..</t>
  </si>
  <si>
    <t>CHASSERADES</t>
  </si>
  <si>
    <t>Le Sous Bois de JADE.FR (300m du GR)</t>
  </si>
  <si>
    <t>04.66.46.39.24 .. 06.47.44.14.63 .. 06.75.17.64.72</t>
  </si>
  <si>
    <t>La Gare, Ludoetmimi@live.fr , parc 5000m2</t>
  </si>
  <si>
    <t>DP=45,5€  4 bungalows de 2CH</t>
  </si>
  <si>
    <t>lesousboisdejade.fr</t>
  </si>
  <si>
    <t>. 48250 .</t>
  </si>
  <si>
    <t>Lerousseau Ludovic + Myriam Wahrenberger , Chemin LaNarce Villa 1</t>
  </si>
  <si>
    <t>..2..</t>
  </si>
  <si>
    <t>Le BLEYMARD</t>
  </si>
  <si>
    <t>Gite Etape POULIDOU</t>
  </si>
  <si>
    <t>04.66.48.60.62 .. 06.87.12.58.02</t>
  </si>
  <si>
    <t xml:space="preserve"> 32 rue principale</t>
  </si>
  <si>
    <t>N=18€ Pdej=6€ , cuisine</t>
  </si>
  <si>
    <t>chq 20€</t>
  </si>
  <si>
    <t>Mme MEDARD Christine</t>
  </si>
  <si>
    <t>1 ch2 + 1L1</t>
  </si>
  <si>
    <t>PONT MONTVERT</t>
  </si>
  <si>
    <t>Gite COMMUNAL</t>
  </si>
  <si>
    <t>04.66.45.80.10</t>
  </si>
  <si>
    <t>voir Mme Mireille MAZOYER</t>
  </si>
  <si>
    <t>N=12,70€  , cuisine</t>
  </si>
  <si>
    <t>RESERVé</t>
  </si>
  <si>
    <t>Téléphoner pour ACHAT NOURRITURE</t>
  </si>
  <si>
    <t>3 lits bas, ch PENSEE</t>
  </si>
  <si>
    <t>FLORAC</t>
  </si>
  <si>
    <t>Centre Accueil CEVENNES</t>
  </si>
  <si>
    <t>04.66.45.23.98 .. 06.18.47.12.43</t>
  </si>
  <si>
    <t>27ch=74 lits, 7 place Saguenay</t>
  </si>
  <si>
    <t>DP=45,6€  , N+Pdej=26€</t>
  </si>
  <si>
    <t>pas de Demi-Pension !!</t>
  </si>
  <si>
    <t>Mr SERRON</t>
  </si>
  <si>
    <t>heure &gt;= 16h30</t>
  </si>
  <si>
    <t>CASSAGNAS (gare)</t>
  </si>
  <si>
    <t>Espace STEVENSON (ancienne gare)</t>
  </si>
  <si>
    <t>04.66.45.20.34</t>
  </si>
  <si>
    <t>relais-stevenson.fr</t>
  </si>
  <si>
    <t>Gite=44€  CH=51€  15+15pl</t>
  </si>
  <si>
    <t>chq 40,50€</t>
  </si>
  <si>
    <t>mme Annabel LARVOL</t>
  </si>
  <si>
    <t xml:space="preserve">St-ETIENNE-V F </t>
  </si>
  <si>
    <t>Gite MAS STEVENSON à Lebou -2kms</t>
  </si>
  <si>
    <t>04.66.47.06.12 .. 06.67.98.00.51</t>
  </si>
  <si>
    <t>Mr Christian MARTIN</t>
  </si>
  <si>
    <t>DP=45€  2&amp;pl*</t>
  </si>
  <si>
    <t>chq 60€</t>
  </si>
  <si>
    <t>St Jean du Gard</t>
  </si>
  <si>
    <t>Gite PRE MODESTINE à 1,5km avant</t>
  </si>
  <si>
    <t>04.66.85.11.36 .. 06.78.42.94.39</t>
  </si>
  <si>
    <t xml:space="preserve">Moulin Camboneral </t>
  </si>
  <si>
    <t>DP=45€  21pl.</t>
  </si>
  <si>
    <t>gite-stevenson-cevennes.com</t>
  </si>
  <si>
    <t>chq 45€</t>
  </si>
  <si>
    <t>Evelyne et Michel VERDIER</t>
  </si>
  <si>
    <t>ALES</t>
  </si>
  <si>
    <t>Gite CROISEE CHEMINS</t>
  </si>
  <si>
    <t>04.66.91.08.38</t>
  </si>
  <si>
    <t>chemins.marchons.eu</t>
  </si>
  <si>
    <t>10pl.</t>
  </si>
  <si>
    <t>Dominique &amp; Jean-Marie DUMAS</t>
  </si>
  <si>
    <t>3 lits simples</t>
  </si>
  <si>
    <t>TOT</t>
  </si>
  <si>
    <t xml:space="preserve">     Retour ALES - LE PUY par SNCF  le Vendredi 8h43 --&gt; 12h15 25€ via Langogne TER + Autocar</t>
  </si>
  <si>
    <t xml:space="preserve">Chemin de STEVENSON -  GR70 </t>
  </si>
  <si>
    <t>Accueil St-GEORGES</t>
  </si>
  <si>
    <t>04.71.09.93.10</t>
  </si>
  <si>
    <t>4 rue St Georges</t>
  </si>
  <si>
    <t>N=23,20 DP=35,20</t>
  </si>
  <si>
    <t>Accueil ST-JACQUES</t>
  </si>
  <si>
    <t>04.71.09.43.92</t>
  </si>
  <si>
    <t>Acceuil ST-FRANCOIS (sœurs)</t>
  </si>
  <si>
    <t>04.71.05.98.86</t>
  </si>
  <si>
    <t>6 rue St-Mayol</t>
  </si>
  <si>
    <t>Coubon</t>
  </si>
  <si>
    <t>CH Ferme Cabarets</t>
  </si>
  <si>
    <t>04.71.08.81.17 .. 06.72.77.04.84</t>
  </si>
  <si>
    <t>Mr Bernard ,</t>
  </si>
  <si>
    <t>N+DP=32+12€=44€</t>
  </si>
  <si>
    <t>Bouzols à 1,7km GR</t>
  </si>
  <si>
    <t>CH La Corcheira</t>
  </si>
  <si>
    <t>04 71 08 83 17 ou 06 87 46 17 49</t>
  </si>
  <si>
    <t>Chantal RIBEYRON, 6 chemin de la Rampe, www.lacorcheira-chambres-hotes.com</t>
  </si>
  <si>
    <t>9pl.  (??DP=46€??) CH=65€</t>
  </si>
  <si>
    <t>Mail marcel.ribeyron@orange.fr</t>
  </si>
  <si>
    <t>Le mont</t>
  </si>
  <si>
    <t>Gite MONTCALM</t>
  </si>
  <si>
    <t>06.81.10.56.90</t>
  </si>
  <si>
    <t>montcalm.jimdo.com Myriam et René MASSOL</t>
  </si>
  <si>
    <t xml:space="preserve">DP=37€  Gite 2ch=10pl , cuisine, laverie </t>
  </si>
  <si>
    <t>mail r.massol@free.fr</t>
  </si>
  <si>
    <t>7 place Couvent , barloquette.jimdo.com , Cécile VISCONTE</t>
  </si>
  <si>
    <t>barloquette.jimdofree.com/</t>
  </si>
  <si>
    <t>Gite AQUARIUM (bar-pizzeria)</t>
  </si>
  <si>
    <t>06.10.87.04.91 .. 06 98 39 24 09</t>
  </si>
  <si>
    <t>22 rue langlade, Veronique Marceau</t>
  </si>
  <si>
    <t xml:space="preserve">Dortoir 10pl  DP=38€ </t>
  </si>
  <si>
    <t>gitelaquarium.fr</t>
  </si>
  <si>
    <t>Gite STEVENSON</t>
  </si>
  <si>
    <t>06.04.40.28.98 .. 04.71.03.84.74 .. 09.52.48.54.74</t>
  </si>
  <si>
    <t>gite.monastier AT hotmail.fr , 32 rue Langlade, Mr Falgon Emmanuel</t>
  </si>
  <si>
    <t>40pl CH ou Dortoir DP=37€ (10pl en 3CH), jardin , cuisine</t>
  </si>
  <si>
    <t>https://gite-monastier.com/</t>
  </si>
  <si>
    <t>Gite Communal LE PROVENCE</t>
  </si>
  <si>
    <t>06.78.87.53.43 .. 04.71.03.82.37 .. 06.11.15.82.25</t>
  </si>
  <si>
    <t>36 rue St-Jean , Mme Laetitia Richard</t>
  </si>
  <si>
    <t>4ch=15pl N=18,5€  DP=42,40€</t>
  </si>
  <si>
    <t>le-monastier-sur-gazeille.net</t>
  </si>
  <si>
    <t>Camping ESTELA</t>
  </si>
  <si>
    <t>06.87.48.60.28 .. 04.71.03.82.24</t>
  </si>
  <si>
    <t>route Moulin de Savin, Philippe et Corinne Verniol</t>
  </si>
  <si>
    <t>DP = 40,50€ Gite Chalets 36pl</t>
  </si>
  <si>
    <t>www.campingestela.fr</t>
  </si>
  <si>
    <t>Courmarcès</t>
  </si>
  <si>
    <t>Gite Ferme en pierres 19eme</t>
  </si>
  <si>
    <t>06 95 16 74 43</t>
  </si>
  <si>
    <t>Samuel Ville</t>
  </si>
  <si>
    <t>12pl  DP=40€ dortoir</t>
  </si>
  <si>
    <t>gitedecourmarces-stevenson.jimdofree.com/</t>
  </si>
  <si>
    <t>Goudet</t>
  </si>
  <si>
    <t>Gite Ferme Le Pipet</t>
  </si>
  <si>
    <t>04.71.57.18.05 .. 06.10.84.52.27</t>
  </si>
  <si>
    <t>le Bourg , famille Massebeuf</t>
  </si>
  <si>
    <t>DP=33,50€ à 38€ (36,5€)  Gite 15pl + CH</t>
  </si>
  <si>
    <t>lesgitesdupipet.com</t>
  </si>
  <si>
    <t>Masclaux 1km du GR</t>
  </si>
  <si>
    <t>Gite Clos de Masclaux</t>
  </si>
  <si>
    <t>06.10.16.32.66</t>
  </si>
  <si>
    <t>4 dortoirs, 130 places</t>
  </si>
  <si>
    <t>Ussel</t>
  </si>
  <si>
    <t>Gite Halte MODESTIN</t>
  </si>
  <si>
    <t>04.71.57.11.59 .. 06.70.20.13.60</t>
  </si>
  <si>
    <t>Mme Pozzi</t>
  </si>
  <si>
    <t>DP=17+7+15=39€</t>
  </si>
  <si>
    <t>Gite+TH Le STEVENSON</t>
  </si>
  <si>
    <t>04 43 07 69 64   06 35 10 03 94</t>
  </si>
  <si>
    <t xml:space="preserve">Laure Crozat </t>
  </si>
  <si>
    <t>DP=41€  6lits superposés</t>
  </si>
  <si>
    <t>gite-stevenson.com</t>
  </si>
  <si>
    <t>place de l'Eglise, Mme Emilie Lherbier</t>
  </si>
  <si>
    <t>Auberge ARRESTADOU</t>
  </si>
  <si>
    <t>04.71.57.35.35(34?) .. 06.27.14.91.96</t>
  </si>
  <si>
    <t>Mr Gras, route de Cayres</t>
  </si>
  <si>
    <t>DP=60/2+17,5=47,5, roulotte DP=50€, entrée village, isolée 4+6+3pl.</t>
  </si>
  <si>
    <t>larrestadou.fr</t>
  </si>
  <si>
    <t>L'HOUSTAOU</t>
  </si>
  <si>
    <t>04.71.57.32.51 .. 06.21.62.02.33</t>
  </si>
  <si>
    <t>rue de l'Ecole, Mr Robert Villeseche</t>
  </si>
  <si>
    <t>2CH(6+2pl)  DP=45€</t>
  </si>
  <si>
    <t>lhoustaou.fr</t>
  </si>
  <si>
    <t>Auberge COUVIGE</t>
  </si>
  <si>
    <t>04.71.57.32.32 .. 06.68.67.46.83</t>
  </si>
  <si>
    <t>Le Bourg , Mr Jerome GRAS</t>
  </si>
  <si>
    <t>15 CH = 44€ pas de DP</t>
  </si>
  <si>
    <t xml:space="preserve"> aubergeducouvige.fr</t>
  </si>
  <si>
    <t>CH+T Le Bon Accueil</t>
  </si>
  <si>
    <t>04.71.57.31.91</t>
  </si>
  <si>
    <t>Mr Reynaud , Le Bourg</t>
  </si>
  <si>
    <t>DP=44,50€</t>
  </si>
  <si>
    <t>Landos</t>
  </si>
  <si>
    <t>Gite Ruche Enchantée</t>
  </si>
  <si>
    <t>04.71.08.28.56 .. 06.87.84.13.55</t>
  </si>
  <si>
    <t>Le bourg</t>
  </si>
  <si>
    <t>DP=35€</t>
  </si>
  <si>
    <t>Gite Les Fonds , COMMUNAL</t>
  </si>
  <si>
    <t>04.71.08.29.93 .. 04.71.08.20.19</t>
  </si>
  <si>
    <t>route de Ribains , Jocelyn CRESPY</t>
  </si>
  <si>
    <t>CH simple = 12,80€ 7ch (4 a 7 lits)</t>
  </si>
  <si>
    <t>landos.fr</t>
  </si>
  <si>
    <t>Gite Le Refuge</t>
  </si>
  <si>
    <t>04.71.08.21.24 .. 06.88.20.87.03</t>
  </si>
  <si>
    <t>Mme Charreye</t>
  </si>
  <si>
    <t>N+Pdej=25€</t>
  </si>
  <si>
    <t>Gite LA BASCULE (Bar-resto)</t>
  </si>
  <si>
    <t>06.16.50.15.88 .. 06.16.83.50.30</t>
  </si>
  <si>
    <t>patricegoudet AT gmail.com</t>
  </si>
  <si>
    <t>20 pl.  DP=38€</t>
  </si>
  <si>
    <t>MERE CADENETTE</t>
  </si>
  <si>
    <t>04.71.00.89.97 .. 06.08.31.75.05</t>
  </si>
  <si>
    <t>5 rue du Puy, mme lallemand, cadennette.net</t>
  </si>
  <si>
    <t>DP=40€  2ch=15pl.</t>
  </si>
  <si>
    <t>STEVENSON Jacque Leroy</t>
  </si>
  <si>
    <t xml:space="preserve">09.52.48.54.74 .. </t>
  </si>
  <si>
    <t>route du Puy</t>
  </si>
  <si>
    <t>DP=42€</t>
  </si>
  <si>
    <t>gitestevenson.fr</t>
  </si>
  <si>
    <t>rue Congregation gitedubesset.net</t>
  </si>
  <si>
    <t>Relais Randonneurs // Resto-Rando LE PASSAGE &lt;&lt;Reunnionnais &gt;&gt;</t>
  </si>
  <si>
    <t>04.71.09.49.71 .. 06.50.16.31.84</t>
  </si>
  <si>
    <t>CH et GE Mme maillard, place de Halle</t>
  </si>
  <si>
    <t>DP dortoir(4 &amp; 3 lits)=42€ ch2p=89€</t>
  </si>
  <si>
    <t>relais-etape-randonneurs.com</t>
  </si>
  <si>
    <t>CH. Terre d'ACCUEIL</t>
  </si>
  <si>
    <t>04.71.00.88.27 .. 06.59.65.69.92</t>
  </si>
  <si>
    <t>place du Foirail, J-R Rouviere</t>
  </si>
  <si>
    <t>DP=40 ou 52€ ??</t>
  </si>
  <si>
    <t> jr43rouviere AT gmail.com</t>
  </si>
  <si>
    <t>Gite de l'ARCHE</t>
  </si>
  <si>
    <t>04.71.00.85.20</t>
  </si>
  <si>
    <t>33 av du Puy</t>
  </si>
  <si>
    <t>DP=41€</t>
  </si>
  <si>
    <t>Brasserie du MUSEE</t>
  </si>
  <si>
    <t>04.71.00.87.88</t>
  </si>
  <si>
    <t>place du Foirail</t>
  </si>
  <si>
    <t>brasseriedumusee43 AT gmail.com</t>
  </si>
  <si>
    <t>VVF LA VALETTE</t>
  </si>
  <si>
    <t>04.71.00.85.74 (Mairie)</t>
  </si>
  <si>
    <t>rue jeu de MAÏL , pradelles-43.com</t>
  </si>
  <si>
    <t>N=60€ l'appart 2-4p. pas de Repas , 22appt</t>
  </si>
  <si>
    <t>pradelles-43.com/</t>
  </si>
  <si>
    <t>.. 6 ..</t>
  </si>
  <si>
    <t>CH. LA BOURRIQUE</t>
  </si>
  <si>
    <t>06.08.50.24.57 .. 04 71 09 26 59</t>
  </si>
  <si>
    <t xml:space="preserve">av de langogne, Annie WICKE </t>
  </si>
  <si>
    <t>CH2+Pdej=58€ , 2ch=8pl. Cuisine</t>
  </si>
  <si>
    <t>labourrique.fr</t>
  </si>
  <si>
    <t>Camping Rocher du GRELET</t>
  </si>
  <si>
    <t>04.71.00.85.74 (mairie)</t>
  </si>
  <si>
    <t>route de Langogne, mme Claire Rocher</t>
  </si>
  <si>
    <t>Mobil-Home = 50€ (ouvert JUILLET-AOUT seulement)</t>
  </si>
  <si>
    <t>LANGOGNE</t>
  </si>
  <si>
    <t>CH MODEST'INN</t>
  </si>
  <si>
    <t>04.66.46.48.33 .. 06.80.58.34.80</t>
  </si>
  <si>
    <t>2 rue Honde</t>
  </si>
  <si>
    <t>CH=29 à 40 + Repas=16€</t>
  </si>
  <si>
    <t>Gite les CARRIATS</t>
  </si>
  <si>
    <t>04.66.69.49.35</t>
  </si>
  <si>
    <t xml:space="preserve">rue Henri Guigon; Mr Gilles Romand </t>
  </si>
  <si>
    <t>5ch.</t>
  </si>
  <si>
    <t>lescarriats-langogne.com</t>
  </si>
  <si>
    <t>Gite MOURGUES</t>
  </si>
  <si>
    <t>04.66.69.59.22</t>
  </si>
  <si>
    <t>12 av Gevaudan , Mr Christian Mourges</t>
  </si>
  <si>
    <t>2ch=6pl.</t>
  </si>
  <si>
    <t>Gite MAS ONCLE JOSEPH</t>
  </si>
  <si>
    <t>06.77.22.75.13</t>
  </si>
  <si>
    <t>2 av Jean Moulin , giteacoco48</t>
  </si>
  <si>
    <t>6 - 8 pl.</t>
  </si>
  <si>
    <t>Brugeyrolles (2,5km de Langogne)</t>
  </si>
  <si>
    <t>CH/Gite Les CREMADES</t>
  </si>
  <si>
    <t>04.66.46.39.32</t>
  </si>
  <si>
    <t>Aurélie Vialat</t>
  </si>
  <si>
    <t>4CH N=18€ +7,5 + 16 = 41,5€</t>
  </si>
  <si>
    <t>lescremades.fr</t>
  </si>
  <si>
    <t>4 non</t>
  </si>
  <si>
    <t xml:space="preserve">LE CHEYLARD </t>
  </si>
  <si>
    <t>Refuge MOURE (et Auberge)</t>
  </si>
  <si>
    <t>04.66.69.03.21 .. 06.74.25.20.19</t>
  </si>
  <si>
    <t>au Bourg, Mr Férreres</t>
  </si>
  <si>
    <t>DP=44€ DP=52€/56€ en CH ; 7CH=20pl + Dortoir=13pl</t>
  </si>
  <si>
    <t>http://www.lozere-gite.com/</t>
  </si>
  <si>
    <t>.. 11,5 ..</t>
  </si>
  <si>
    <t>Gite LE BERTOU</t>
  </si>
  <si>
    <t>06.83.08.91.60</t>
  </si>
  <si>
    <t>Marlène Bert , Le Bourg</t>
  </si>
  <si>
    <t>francois.bert AT free.fr</t>
  </si>
  <si>
    <t>Gite La HUCHETTE</t>
  </si>
  <si>
    <t>04.66.46.65.79 .. 06.32.33.76.86</t>
  </si>
  <si>
    <t>Simone Huchet , Le Mas (église)</t>
  </si>
  <si>
    <t>2CH=6pl.  DP=45€</t>
  </si>
  <si>
    <t>22 pl. ;  notredamedesneiges07@orange.fr</t>
  </si>
  <si>
    <t>Gite Maison ETOILE</t>
  </si>
  <si>
    <t>04.66.46.05.52 .. 06.83.99.70.86</t>
  </si>
  <si>
    <t>5 route de Mende</t>
  </si>
  <si>
    <t>DP dortoir=50€</t>
  </si>
  <si>
    <t>Les AIRELLES</t>
  </si>
  <si>
    <t>06.70.74.38.38 .. 06.86.61.66.60 .. 04.66.46.29.37</t>
  </si>
  <si>
    <t>lieu-dit La Gare ; Fred &amp; Virginie FORT</t>
  </si>
  <si>
    <t>DP=52€   10ch/15pl.</t>
  </si>
  <si>
    <t>lesairelles48.fr</t>
  </si>
  <si>
    <t>Le MIRANDOL + Hotel des Sources</t>
  </si>
  <si>
    <t>04.66.46.01.14</t>
  </si>
  <si>
    <t>Mr Chaptal, Village</t>
  </si>
  <si>
    <t>DP=70€ chambre   16pl.</t>
  </si>
  <si>
    <t>hotel-lozere.fr</t>
  </si>
  <si>
    <t>CHH Relais MODESTINE</t>
  </si>
  <si>
    <t>04.66.46.29.16 .. 06.69.52.75.90 .. 09.60.38.57.50</t>
  </si>
  <si>
    <t>M Gjislaine Surget, Village</t>
  </si>
  <si>
    <t xml:space="preserve">DP=55€  , 5CH </t>
  </si>
  <si>
    <t>stevenson-en-cevennes.fr</t>
  </si>
  <si>
    <t>Mirandol</t>
  </si>
  <si>
    <t>Gite groupe LE MIRANDOL</t>
  </si>
  <si>
    <t>3 dortoirs,16pl cuisine</t>
  </si>
  <si>
    <t>L'Estampe</t>
  </si>
  <si>
    <t>Gite ** L'ESTAMPE</t>
  </si>
  <si>
    <t>06.71.50.02.83</t>
  </si>
  <si>
    <t>Gisele Delourmel , gite-48-estampe…</t>
  </si>
  <si>
    <t xml:space="preserve">DP=50€  3CH=5pl. </t>
  </si>
  <si>
    <t>gisele.delourmel@orange.fr</t>
  </si>
  <si>
    <t>7bis</t>
  </si>
  <si>
    <t>2KM avant : les ALPIERS</t>
  </si>
  <si>
    <t>La BOULAIE à 450m du GR</t>
  </si>
  <si>
    <t>04.66.48.67.19 .. 06.38.74.27.56</t>
  </si>
  <si>
    <t>randonnee-lozere.com</t>
  </si>
  <si>
    <t>DP=41€  4ch=15pl.</t>
  </si>
  <si>
    <t>Tipis LOZ'AIR</t>
  </si>
  <si>
    <t>04.66.48.67.02 .. 06.74.58.64.67</t>
  </si>
  <si>
    <t>Mme Rocher lozair.net</t>
  </si>
  <si>
    <t>Tipi ou gite DP=42€ ???  19pl.</t>
  </si>
  <si>
    <t>Mme C. Medard, 32 rue principale</t>
  </si>
  <si>
    <t>Chalet du GOULET, à 2km NORD</t>
  </si>
  <si>
    <t>04.66.45.85.77 .. 07.89.63.35.94</t>
  </si>
  <si>
    <t>Mr Kerouault, route du Goulet, leschaletsdugoulet.com</t>
  </si>
  <si>
    <t>DP=62€ , Dp dortoir=43€ (??)  30pl.</t>
  </si>
  <si>
    <t>L'ESCOUTAL, hameau Bonnetés</t>
  </si>
  <si>
    <t>04.66.48.64.08 .. 06.78.27.12.97</t>
  </si>
  <si>
    <t>Nathalie Boquee gr70.com</t>
  </si>
  <si>
    <t>DP=60€ (CH) ou 43€(en gite : 14pl.)</t>
  </si>
  <si>
    <t>CH La COMBETTE, à 1km St-Jean</t>
  </si>
  <si>
    <t>06.86.34.01.86</t>
  </si>
  <si>
    <t>CH=75€</t>
  </si>
  <si>
    <t>?? Gite et Camping COMMUNAL ??</t>
  </si>
  <si>
    <t>StationMont-Lozere</t>
  </si>
  <si>
    <t>Gite et HR LE REFUGE</t>
  </si>
  <si>
    <t>04.66.48.62.83</t>
  </si>
  <si>
    <t>vacances-cevennes-lozere.com</t>
  </si>
  <si>
    <t>N=20€ DP=41,50€ ou 69€(hotel) dortoir:18pl.</t>
  </si>
  <si>
    <t>Gite CHASTEL à 400m centre, rive gauche du Tarn</t>
  </si>
  <si>
    <t>06.11.59.76.93 .. 06.80.21.14.10 .. 04.66.45.84.93</t>
  </si>
  <si>
    <t>lieu-dit La Moline, cevennes-gites.com</t>
  </si>
  <si>
    <t>DP=42€ (8 gites de 5pl.)</t>
  </si>
  <si>
    <t>Hotel Truite Enchantéee</t>
  </si>
  <si>
    <t>04.66.45.80.03</t>
  </si>
  <si>
    <t>DP=48 a 52€</t>
  </si>
  <si>
    <t>couper</t>
  </si>
  <si>
    <t>BEDOUES</t>
  </si>
  <si>
    <t>Camping CHANTEMERLE</t>
  </si>
  <si>
    <t>MobilHome=80€ pour 4p</t>
  </si>
  <si>
    <t>GR68</t>
  </si>
  <si>
    <t>Gite COLLEGIALE</t>
  </si>
  <si>
    <t>DP=59€</t>
  </si>
  <si>
    <t>..5..</t>
  </si>
  <si>
    <t>Gite CARLINE Presbytere</t>
  </si>
  <si>
    <t>04.66.45.24.54 .. 06.74.33.69.94</t>
  </si>
  <si>
    <t>Mme Lagrave, 18 rue du Pecher</t>
  </si>
  <si>
    <t>N=19€ N+Pd=25€</t>
  </si>
  <si>
    <t>pas de DP !!</t>
  </si>
  <si>
    <t>Le MIMENTOIS, a 2,2km hors GR</t>
  </si>
  <si>
    <t>04.66.45.27.45 .. 06.72.85.28.01</t>
  </si>
  <si>
    <t>Le Serre</t>
  </si>
  <si>
    <t>CH=58€ avec DP ; 5ch=15pl.</t>
  </si>
  <si>
    <t>Gite Chevrerie des FELGES, sur vairante Col des Laupies</t>
  </si>
  <si>
    <t>04.66.45.77.73 .. 06.52.22.14.07</t>
  </si>
  <si>
    <t>Mme Tichit</t>
  </si>
  <si>
    <t xml:space="preserve">18pl DP=35 à 45€ </t>
  </si>
  <si>
    <t>St Germain de Calberte</t>
  </si>
  <si>
    <t>Gite LA GARDE (et camping)</t>
  </si>
  <si>
    <t>06.66.36.53.29 .. 06.38.69.47.30</t>
  </si>
  <si>
    <t>cevennes-voyages.com</t>
  </si>
  <si>
    <t>25pl.</t>
  </si>
  <si>
    <t>Gite La LUNE ROUSSE</t>
  </si>
  <si>
    <t>06.83.77.16.45</t>
  </si>
  <si>
    <t>le Bourg ; lalunerousse.cevennes.fr</t>
  </si>
  <si>
    <t>3ch</t>
  </si>
  <si>
    <t>CH Au FIGUIER des CEVENNES</t>
  </si>
  <si>
    <t>04.66.32.07.64 .. 06.50.18.55.65</t>
  </si>
  <si>
    <t>gite-etape-cevennes.fr</t>
  </si>
  <si>
    <t>6ch 15pl.</t>
  </si>
  <si>
    <t>Gite PONT DE BURGEN (-4kms)</t>
  </si>
  <si>
    <t>04.66.45.75.30 .. 06.50.58.08.43</t>
  </si>
  <si>
    <t>DP=44€  21pl</t>
  </si>
  <si>
    <t>Gite FERME PATIENCE à Lebous 2km</t>
  </si>
  <si>
    <t>04.66.31.29.12 .. 07.60.37.04.04</t>
  </si>
  <si>
    <t>gites-cevennes-stevenson.fr</t>
  </si>
  <si>
    <t>4ch 10pl.</t>
  </si>
  <si>
    <t>Gite SALTEBOUC</t>
  </si>
  <si>
    <t>DP=43€ en dortoir CH=50€</t>
  </si>
  <si>
    <t xml:space="preserve">Gite-Camping LE MARTINET </t>
  </si>
  <si>
    <t>04.66.45.74.88</t>
  </si>
  <si>
    <t>village-vacances-cevennes.com</t>
  </si>
  <si>
    <t>40 gites : 70 pl.</t>
  </si>
  <si>
    <t>Gite LAS CATOUSSIEIRE</t>
  </si>
  <si>
    <t>09.83.67.92.53</t>
  </si>
  <si>
    <t>Moulin Camboneral, Mme Verdier gite-stevenson-cevennes.com</t>
  </si>
  <si>
    <t>Evelyne Verdier</t>
  </si>
  <si>
    <t>Gite BOUDET à La Bannière 3km avant</t>
  </si>
  <si>
    <t>04.66.85.13.05 .. 06.60.91.15.37</t>
  </si>
  <si>
    <t>Vallon de Bannière</t>
  </si>
  <si>
    <t>DP=42,50€ (N=19+Pdej=5+R=15)</t>
  </si>
  <si>
    <t>Mialet</t>
  </si>
  <si>
    <t>Gite Groupe FOYER ROLAND</t>
  </si>
  <si>
    <t>06.44.84.30.03</t>
  </si>
  <si>
    <t>centre village foyerrolland.net</t>
  </si>
  <si>
    <t>10pl+4*2pl.</t>
  </si>
  <si>
    <t>Gite MAS SAILLAND</t>
  </si>
  <si>
    <t>09.73.11.25.45 .. 06.23.95.13.44</t>
  </si>
  <si>
    <t>10 pl.</t>
  </si>
  <si>
    <t>KMS</t>
  </si>
  <si>
    <t>Gite</t>
  </si>
  <si>
    <t xml:space="preserve">CH H </t>
  </si>
  <si>
    <t>Camping</t>
  </si>
  <si>
    <t>Cumul</t>
  </si>
  <si>
    <t>Le Puy</t>
  </si>
  <si>
    <t>2 CH</t>
  </si>
  <si>
    <t>Bouzols // hors GR 1,7km</t>
  </si>
  <si>
    <t>CH</t>
  </si>
  <si>
    <t>Le MONT</t>
  </si>
  <si>
    <t>G</t>
  </si>
  <si>
    <t>MONASTIER</t>
  </si>
  <si>
    <t>4 G</t>
  </si>
  <si>
    <t>CP</t>
  </si>
  <si>
    <t>St Martin Fugeres</t>
  </si>
  <si>
    <t>GOUDET</t>
  </si>
  <si>
    <t>Masclaux // a 1km</t>
  </si>
  <si>
    <t>BOUCHET</t>
  </si>
  <si>
    <t>4 CH</t>
  </si>
  <si>
    <t>La Sauvetat // GR700 1,5km</t>
  </si>
  <si>
    <t>3 G</t>
  </si>
  <si>
    <t>5 CH</t>
  </si>
  <si>
    <t>V.V.</t>
  </si>
  <si>
    <t>Langogne</t>
  </si>
  <si>
    <t>Brugeyrolles</t>
  </si>
  <si>
    <t>L'Herm</t>
  </si>
  <si>
    <t>Cheylard Eveque</t>
  </si>
  <si>
    <t>Luc</t>
  </si>
  <si>
    <t>Laveyrune</t>
  </si>
  <si>
    <t>Abbaye N D neiges</t>
  </si>
  <si>
    <t>G Hot.</t>
  </si>
  <si>
    <t>La Bastide P.</t>
  </si>
  <si>
    <t>3 CH</t>
  </si>
  <si>
    <t>2 G</t>
  </si>
  <si>
    <t>Les Alpiers</t>
  </si>
  <si>
    <t>Station Mont Lozere</t>
  </si>
  <si>
    <t>33*CH</t>
  </si>
  <si>
    <t>Finiels</t>
  </si>
  <si>
    <t>Mijavols // hors GR 3km</t>
  </si>
  <si>
    <t>Bedoues</t>
  </si>
  <si>
    <t>8+5*Mobil-H</t>
  </si>
  <si>
    <t>6 CH</t>
  </si>
  <si>
    <t>La Borie // a 1km</t>
  </si>
  <si>
    <t>St Julien Arpaon</t>
  </si>
  <si>
    <t>Currieres // hors GR</t>
  </si>
  <si>
    <t>Cassagnas</t>
  </si>
  <si>
    <t>Pont de Burgen // 0,6 km</t>
  </si>
  <si>
    <t>Saltebouc // hors GR 1km</t>
  </si>
  <si>
    <t>Lébou</t>
  </si>
  <si>
    <t>St-Etienne V.F.</t>
  </si>
  <si>
    <t>Banniere // hors Gr 1km</t>
  </si>
  <si>
    <t>St JEAN du Gard</t>
  </si>
  <si>
    <t>CH ++ OT</t>
  </si>
  <si>
    <t>Malbrosc // hors GR 0,7km (132)</t>
  </si>
  <si>
    <t>St Paul Coste (variante ane)+2,7km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</si>
</sst>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 MMM\ YYYY"/>
    <numFmt numFmtId="166" formatCode="DDD\ DD\-MMM\-YYYY"/>
    <numFmt numFmtId="167" formatCode="#,##0"/>
    <numFmt numFmtId="168" formatCode="DDD\ DD"/>
    <numFmt numFmtId="169" formatCode="0.0"/>
    <numFmt numFmtId="170" formatCode="#,##0.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3.5"/>
      <color indexed="18"/>
      <name val="Verdana"/>
      <family val="2"/>
    </font>
    <font>
      <b/>
      <sz val="14"/>
      <color indexed="12"/>
      <name val="Verdana"/>
      <family val="2"/>
    </font>
    <font>
      <b/>
      <sz val="11"/>
      <color indexed="8"/>
      <name val="Arial"/>
      <family val="2"/>
    </font>
    <font>
      <b/>
      <sz val="13.5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6"/>
      <name val="Arial"/>
      <family val="2"/>
    </font>
    <font>
      <strike/>
      <sz val="10"/>
      <color indexed="8"/>
      <name val="Arial"/>
      <family val="2"/>
    </font>
    <font>
      <strike/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0"/>
      <color indexed="8"/>
      <name val="Arial"/>
      <family val="2"/>
    </font>
    <font>
      <i/>
      <sz val="14"/>
      <name val="Arial"/>
      <family val="2"/>
    </font>
    <font>
      <i/>
      <sz val="14"/>
      <color indexed="8"/>
      <name val="Arial"/>
      <family val="2"/>
    </font>
    <font>
      <i/>
      <sz val="14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Verdana"/>
      <family val="2"/>
    </font>
    <font>
      <strike/>
      <sz val="10"/>
      <name val="Arial"/>
      <family val="2"/>
    </font>
    <font>
      <i/>
      <sz val="12"/>
      <name val="Arial"/>
      <family val="2"/>
    </font>
    <font>
      <sz val="10"/>
      <color indexed="63"/>
      <name val="Verdana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trike/>
      <sz val="10"/>
      <color indexed="10"/>
      <name val="Arial"/>
      <family val="2"/>
    </font>
    <font>
      <b/>
      <i/>
      <strike/>
      <sz val="10"/>
      <color indexed="10"/>
      <name val="Arial"/>
      <family val="2"/>
    </font>
    <font>
      <i/>
      <strike/>
      <sz val="10"/>
      <name val="Arial"/>
      <family val="2"/>
    </font>
    <font>
      <b/>
      <i/>
      <strike/>
      <sz val="10"/>
      <name val="Arial"/>
      <family val="2"/>
    </font>
    <font>
      <i/>
      <strike/>
      <sz val="14"/>
      <color indexed="16"/>
      <name val="Arial"/>
      <family val="2"/>
    </font>
    <font>
      <i/>
      <strike/>
      <sz val="12"/>
      <color indexed="8"/>
      <name val="Arial"/>
      <family val="2"/>
    </font>
    <font>
      <i/>
      <strike/>
      <sz val="12"/>
      <name val="Arial"/>
      <family val="2"/>
    </font>
    <font>
      <b/>
      <strike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trike/>
      <sz val="12"/>
      <name val="Arial"/>
      <family val="2"/>
    </font>
    <font>
      <sz val="12"/>
      <color indexed="12"/>
      <name val="Verdana"/>
      <family val="2"/>
    </font>
    <font>
      <u val="single"/>
      <sz val="13.5"/>
      <color indexed="18"/>
      <name val="Verdana"/>
      <family val="2"/>
    </font>
    <font>
      <sz val="13.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6"/>
      </right>
      <top style="medium">
        <color indexed="8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6"/>
      </right>
      <top style="double">
        <color indexed="18"/>
      </top>
      <bottom style="medium">
        <color indexed="8"/>
      </bottom>
    </border>
    <border>
      <left>
        <color indexed="63"/>
      </left>
      <right style="thin">
        <color indexed="16"/>
      </right>
      <top style="double">
        <color indexed="18"/>
      </top>
      <bottom>
        <color indexed="63"/>
      </bottom>
    </border>
    <border>
      <left style="thin">
        <color indexed="16"/>
      </left>
      <right style="thin">
        <color indexed="16"/>
      </right>
      <top style="double">
        <color indexed="18"/>
      </top>
      <bottom>
        <color indexed="63"/>
      </bottom>
    </border>
    <border>
      <left style="thin">
        <color indexed="16"/>
      </left>
      <right style="thin">
        <color indexed="16"/>
      </right>
      <top style="double">
        <color indexed="18"/>
      </top>
      <bottom style="thin">
        <color indexed="8"/>
      </bottom>
    </border>
    <border>
      <left style="thin">
        <color indexed="8"/>
      </left>
      <right style="thin">
        <color indexed="16"/>
      </right>
      <top style="thick">
        <color indexed="58"/>
      </top>
      <bottom style="thick">
        <color indexed="58"/>
      </bottom>
    </border>
    <border>
      <left>
        <color indexed="63"/>
      </left>
      <right style="thin">
        <color indexed="16"/>
      </right>
      <top style="thick">
        <color indexed="58"/>
      </top>
      <bottom style="thick">
        <color indexed="58"/>
      </bottom>
    </border>
    <border>
      <left style="thin">
        <color indexed="16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>
        <color indexed="63"/>
      </right>
      <top style="thick">
        <color indexed="58"/>
      </top>
      <bottom style="thick">
        <color indexed="58"/>
      </bottom>
    </border>
    <border>
      <left style="thin">
        <color indexed="8"/>
      </left>
      <right style="thin">
        <color indexed="16"/>
      </right>
      <top>
        <color indexed="63"/>
      </top>
      <bottom style="medium">
        <color indexed="8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ck">
        <color indexed="58"/>
      </top>
      <bottom style="thick">
        <color indexed="58"/>
      </bottom>
    </border>
    <border>
      <left style="thin">
        <color indexed="16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16"/>
      </left>
      <right style="double">
        <color indexed="16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16"/>
      </left>
      <right style="double">
        <color indexed="16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6"/>
      </right>
      <top style="medium">
        <color indexed="8"/>
      </top>
      <bottom style="thin">
        <color indexed="8"/>
      </bottom>
    </border>
    <border>
      <left style="thin">
        <color indexed="16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6"/>
      </left>
      <right style="double">
        <color indexed="16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6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9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left" wrapText="1"/>
    </xf>
    <xf numFmtId="165" fontId="5" fillId="0" borderId="0" xfId="0" applyNumberFormat="1" applyFont="1" applyFill="1" applyAlignment="1">
      <alignment horizontal="left"/>
    </xf>
    <xf numFmtId="164" fontId="1" fillId="0" borderId="1" xfId="0" applyFont="1" applyFill="1" applyBorder="1" applyAlignment="1">
      <alignment horizontal="left" wrapText="1" indent="1"/>
    </xf>
    <xf numFmtId="164" fontId="6" fillId="3" borderId="2" xfId="0" applyFont="1" applyFill="1" applyBorder="1" applyAlignment="1">
      <alignment horizontal="center" wrapText="1"/>
    </xf>
    <xf numFmtId="164" fontId="6" fillId="3" borderId="3" xfId="0" applyFont="1" applyFill="1" applyBorder="1" applyAlignment="1">
      <alignment wrapText="1"/>
    </xf>
    <xf numFmtId="164" fontId="6" fillId="3" borderId="3" xfId="0" applyFont="1" applyFill="1" applyBorder="1" applyAlignment="1">
      <alignment horizontal="center" wrapText="1"/>
    </xf>
    <xf numFmtId="164" fontId="7" fillId="3" borderId="4" xfId="0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center" wrapText="1"/>
    </xf>
    <xf numFmtId="164" fontId="9" fillId="0" borderId="5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left" vertical="center" wrapText="1"/>
    </xf>
    <xf numFmtId="164" fontId="11" fillId="0" borderId="6" xfId="0" applyFont="1" applyFill="1" applyBorder="1" applyAlignment="1">
      <alignment vertical="center"/>
    </xf>
    <xf numFmtId="167" fontId="1" fillId="4" borderId="7" xfId="0" applyNumberFormat="1" applyFont="1" applyFill="1" applyBorder="1" applyAlignment="1">
      <alignment horizontal="left" vertical="center" wrapText="1"/>
    </xf>
    <xf numFmtId="164" fontId="12" fillId="4" borderId="7" xfId="0" applyFont="1" applyFill="1" applyBorder="1" applyAlignment="1">
      <alignment horizontal="left" vertical="center" wrapText="1"/>
    </xf>
    <xf numFmtId="164" fontId="1" fillId="4" borderId="7" xfId="0" applyFont="1" applyFill="1" applyBorder="1" applyAlignment="1">
      <alignment horizontal="left" vertical="center" wrapText="1"/>
    </xf>
    <xf numFmtId="167" fontId="12" fillId="4" borderId="7" xfId="0" applyNumberFormat="1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center" wrapText="1"/>
    </xf>
    <xf numFmtId="166" fontId="1" fillId="0" borderId="6" xfId="0" applyNumberFormat="1" applyFont="1" applyFill="1" applyBorder="1" applyAlignment="1">
      <alignment horizontal="left" vertical="center" wrapText="1"/>
    </xf>
    <xf numFmtId="164" fontId="0" fillId="0" borderId="6" xfId="0" applyFill="1" applyBorder="1" applyAlignment="1">
      <alignment vertical="center"/>
    </xf>
    <xf numFmtId="167" fontId="1" fillId="4" borderId="8" xfId="0" applyNumberFormat="1" applyFont="1" applyFill="1" applyBorder="1" applyAlignment="1">
      <alignment horizontal="left" vertical="center" wrapText="1"/>
    </xf>
    <xf numFmtId="164" fontId="12" fillId="4" borderId="8" xfId="0" applyFont="1" applyFill="1" applyBorder="1" applyAlignment="1">
      <alignment horizontal="left" vertical="center" wrapText="1"/>
    </xf>
    <xf numFmtId="164" fontId="1" fillId="4" borderId="8" xfId="0" applyFont="1" applyFill="1" applyBorder="1" applyAlignment="1">
      <alignment horizontal="left" vertical="center" wrapText="1"/>
    </xf>
    <xf numFmtId="167" fontId="12" fillId="4" borderId="8" xfId="0" applyNumberFormat="1" applyFont="1" applyFill="1" applyBorder="1" applyAlignment="1">
      <alignment horizontal="left" vertical="center" wrapText="1"/>
    </xf>
    <xf numFmtId="164" fontId="8" fillId="0" borderId="9" xfId="0" applyFont="1" applyFill="1" applyBorder="1" applyAlignment="1">
      <alignment horizontal="center" wrapText="1"/>
    </xf>
    <xf numFmtId="164" fontId="13" fillId="0" borderId="6" xfId="0" applyFont="1" applyFill="1" applyBorder="1" applyAlignment="1">
      <alignment vertical="center"/>
    </xf>
    <xf numFmtId="167" fontId="1" fillId="4" borderId="10" xfId="0" applyNumberFormat="1" applyFont="1" applyFill="1" applyBorder="1" applyAlignment="1">
      <alignment horizontal="left" vertical="center" wrapText="1"/>
    </xf>
    <xf numFmtId="164" fontId="12" fillId="4" borderId="10" xfId="0" applyFont="1" applyFill="1" applyBorder="1" applyAlignment="1">
      <alignment horizontal="left" vertical="center" wrapText="1"/>
    </xf>
    <xf numFmtId="164" fontId="14" fillId="4" borderId="10" xfId="0" applyFont="1" applyFill="1" applyBorder="1" applyAlignment="1">
      <alignment horizontal="left" vertical="center" wrapText="1"/>
    </xf>
    <xf numFmtId="164" fontId="1" fillId="4" borderId="10" xfId="0" applyFont="1" applyFill="1" applyBorder="1" applyAlignment="1">
      <alignment horizontal="left" vertical="center" wrapText="1"/>
    </xf>
    <xf numFmtId="167" fontId="12" fillId="4" borderId="10" xfId="0" applyNumberFormat="1" applyFont="1" applyFill="1" applyBorder="1" applyAlignment="1">
      <alignment horizontal="left" vertical="center" wrapText="1"/>
    </xf>
    <xf numFmtId="164" fontId="8" fillId="0" borderId="11" xfId="0" applyFont="1" applyFill="1" applyBorder="1" applyAlignment="1">
      <alignment horizontal="center" wrapText="1"/>
    </xf>
    <xf numFmtId="164" fontId="14" fillId="0" borderId="12" xfId="0" applyFont="1" applyFill="1" applyBorder="1" applyAlignment="1">
      <alignment horizontal="center" vertical="center" wrapText="1"/>
    </xf>
    <xf numFmtId="169" fontId="14" fillId="0" borderId="12" xfId="0" applyNumberFormat="1" applyFont="1" applyFill="1" applyBorder="1" applyAlignment="1">
      <alignment horizontal="center" vertical="center" wrapText="1"/>
    </xf>
    <xf numFmtId="164" fontId="11" fillId="0" borderId="13" xfId="0" applyFont="1" applyFill="1" applyBorder="1" applyAlignment="1">
      <alignment vertical="center"/>
    </xf>
    <xf numFmtId="167" fontId="14" fillId="4" borderId="14" xfId="0" applyNumberFormat="1" applyFont="1" applyFill="1" applyBorder="1" applyAlignment="1">
      <alignment horizontal="left" vertical="center" wrapText="1"/>
    </xf>
    <xf numFmtId="167" fontId="12" fillId="4" borderId="14" xfId="0" applyNumberFormat="1" applyFont="1" applyFill="1" applyBorder="1" applyAlignment="1">
      <alignment horizontal="left" vertical="center" wrapText="1"/>
    </xf>
    <xf numFmtId="164" fontId="12" fillId="4" borderId="14" xfId="0" applyFont="1" applyFill="1" applyBorder="1" applyAlignment="1">
      <alignment horizontal="left" vertical="center" wrapText="1"/>
    </xf>
    <xf numFmtId="167" fontId="1" fillId="4" borderId="14" xfId="0" applyNumberFormat="1" applyFont="1" applyFill="1" applyBorder="1" applyAlignment="1">
      <alignment horizontal="left" vertical="center" wrapText="1"/>
    </xf>
    <xf numFmtId="167" fontId="9" fillId="4" borderId="14" xfId="0" applyNumberFormat="1" applyFont="1" applyFill="1" applyBorder="1" applyAlignment="1">
      <alignment horizontal="left" vertical="center" wrapText="1"/>
    </xf>
    <xf numFmtId="164" fontId="14" fillId="0" borderId="5" xfId="0" applyFont="1" applyFill="1" applyBorder="1" applyAlignment="1">
      <alignment horizontal="center" vertical="center" wrapText="1"/>
    </xf>
    <xf numFmtId="167" fontId="15" fillId="4" borderId="8" xfId="0" applyNumberFormat="1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vertical="center"/>
    </xf>
    <xf numFmtId="164" fontId="0" fillId="4" borderId="10" xfId="0" applyFill="1" applyBorder="1" applyAlignment="1">
      <alignment horizontal="left" vertical="center" wrapText="1"/>
    </xf>
    <xf numFmtId="164" fontId="9" fillId="4" borderId="14" xfId="0" applyFont="1" applyFill="1" applyBorder="1" applyAlignment="1">
      <alignment horizontal="left" vertical="center" wrapText="1"/>
    </xf>
    <xf numFmtId="164" fontId="17" fillId="0" borderId="6" xfId="0" applyFont="1" applyFill="1" applyBorder="1" applyAlignment="1">
      <alignment vertical="center"/>
    </xf>
    <xf numFmtId="164" fontId="18" fillId="4" borderId="8" xfId="0" applyFont="1" applyFill="1" applyBorder="1" applyAlignment="1">
      <alignment horizontal="left" vertical="center" wrapText="1"/>
    </xf>
    <xf numFmtId="164" fontId="19" fillId="0" borderId="6" xfId="0" applyFont="1" applyFill="1" applyBorder="1" applyAlignment="1">
      <alignment vertical="center"/>
    </xf>
    <xf numFmtId="164" fontId="7" fillId="4" borderId="10" xfId="0" applyFont="1" applyFill="1" applyBorder="1" applyAlignment="1">
      <alignment horizontal="left" vertical="center" wrapText="1"/>
    </xf>
    <xf numFmtId="167" fontId="20" fillId="4" borderId="14" xfId="0" applyNumberFormat="1" applyFont="1" applyFill="1" applyBorder="1" applyAlignment="1">
      <alignment horizontal="left" vertical="center" wrapText="1"/>
    </xf>
    <xf numFmtId="164" fontId="9" fillId="0" borderId="9" xfId="0" applyFont="1" applyFill="1" applyBorder="1" applyAlignment="1">
      <alignment horizontal="center" wrapText="1"/>
    </xf>
    <xf numFmtId="164" fontId="21" fillId="0" borderId="6" xfId="0" applyFont="1" applyFill="1" applyBorder="1" applyAlignment="1">
      <alignment horizontal="center" vertical="center"/>
    </xf>
    <xf numFmtId="164" fontId="18" fillId="4" borderId="14" xfId="0" applyFont="1" applyFill="1" applyBorder="1" applyAlignment="1">
      <alignment horizontal="left" vertical="center" wrapText="1"/>
    </xf>
    <xf numFmtId="167" fontId="22" fillId="4" borderId="14" xfId="0" applyNumberFormat="1" applyFont="1" applyFill="1" applyBorder="1" applyAlignment="1">
      <alignment horizontal="left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22" fillId="0" borderId="5" xfId="0" applyFont="1" applyFill="1" applyBorder="1" applyAlignment="1">
      <alignment horizontal="center" vertical="center" wrapText="1"/>
    </xf>
    <xf numFmtId="167" fontId="23" fillId="4" borderId="8" xfId="0" applyNumberFormat="1" applyFont="1" applyFill="1" applyBorder="1" applyAlignment="1">
      <alignment horizontal="left" vertical="center" wrapText="1"/>
    </xf>
    <xf numFmtId="164" fontId="12" fillId="0" borderId="12" xfId="0" applyFont="1" applyFill="1" applyBorder="1" applyAlignment="1">
      <alignment horizontal="center" vertical="center" wrapText="1"/>
    </xf>
    <xf numFmtId="164" fontId="18" fillId="4" borderId="8" xfId="0" applyFont="1" applyFill="1" applyBorder="1" applyAlignment="1">
      <alignment horizontal="left" vertical="center"/>
    </xf>
    <xf numFmtId="167" fontId="12" fillId="4" borderId="8" xfId="0" applyNumberFormat="1" applyFont="1" applyFill="1" applyBorder="1" applyAlignment="1">
      <alignment horizontal="left" vertical="center"/>
    </xf>
    <xf numFmtId="164" fontId="24" fillId="4" borderId="8" xfId="0" applyFont="1" applyFill="1" applyBorder="1" applyAlignment="1">
      <alignment horizontal="left" vertical="center"/>
    </xf>
    <xf numFmtId="167" fontId="25" fillId="4" borderId="10" xfId="0" applyNumberFormat="1" applyFont="1" applyFill="1" applyBorder="1" applyAlignment="1">
      <alignment horizontal="left" vertical="center" wrapText="1"/>
    </xf>
    <xf numFmtId="167" fontId="26" fillId="4" borderId="10" xfId="0" applyNumberFormat="1" applyFont="1" applyFill="1" applyBorder="1" applyAlignment="1">
      <alignment horizontal="left" vertical="center" wrapText="1"/>
    </xf>
    <xf numFmtId="164" fontId="1" fillId="4" borderId="14" xfId="0" applyFont="1" applyFill="1" applyBorder="1" applyAlignment="1">
      <alignment horizontal="left" vertical="center" wrapText="1"/>
    </xf>
    <xf numFmtId="164" fontId="27" fillId="4" borderId="10" xfId="0" applyFont="1" applyFill="1" applyBorder="1" applyAlignment="1">
      <alignment horizontal="left" vertical="center" wrapText="1"/>
    </xf>
    <xf numFmtId="164" fontId="23" fillId="4" borderId="8" xfId="0" applyFont="1" applyFill="1" applyBorder="1" applyAlignment="1">
      <alignment horizontal="left" vertical="center"/>
    </xf>
    <xf numFmtId="167" fontId="1" fillId="4" borderId="8" xfId="0" applyNumberFormat="1" applyFont="1" applyFill="1" applyBorder="1" applyAlignment="1">
      <alignment horizontal="left" vertical="center"/>
    </xf>
    <xf numFmtId="168" fontId="8" fillId="0" borderId="9" xfId="0" applyNumberFormat="1" applyFont="1" applyFill="1" applyBorder="1" applyAlignment="1">
      <alignment horizontal="center" wrapText="1"/>
    </xf>
    <xf numFmtId="164" fontId="28" fillId="4" borderId="14" xfId="0" applyFont="1" applyFill="1" applyBorder="1" applyAlignment="1">
      <alignment horizontal="left" vertical="center" wrapText="1"/>
    </xf>
    <xf numFmtId="167" fontId="14" fillId="4" borderId="8" xfId="0" applyNumberFormat="1" applyFont="1" applyFill="1" applyBorder="1" applyAlignment="1">
      <alignment horizontal="left" vertical="center" wrapText="1"/>
    </xf>
    <xf numFmtId="164" fontId="24" fillId="4" borderId="14" xfId="0" applyFont="1" applyFill="1" applyBorder="1" applyAlignment="1">
      <alignment horizontal="left" vertical="center" wrapText="1"/>
    </xf>
    <xf numFmtId="167" fontId="14" fillId="4" borderId="10" xfId="0" applyNumberFormat="1" applyFont="1" applyFill="1" applyBorder="1" applyAlignment="1">
      <alignment horizontal="left" vertical="center" wrapText="1"/>
    </xf>
    <xf numFmtId="164" fontId="8" fillId="5" borderId="15" xfId="0" applyFont="1" applyFill="1" applyBorder="1" applyAlignment="1">
      <alignment horizontal="center" vertical="center" wrapText="1"/>
    </xf>
    <xf numFmtId="164" fontId="8" fillId="5" borderId="16" xfId="0" applyFont="1" applyFill="1" applyBorder="1" applyAlignment="1">
      <alignment horizontal="center" vertical="center" wrapText="1"/>
    </xf>
    <xf numFmtId="164" fontId="29" fillId="5" borderId="17" xfId="0" applyFont="1" applyFill="1" applyBorder="1" applyAlignment="1">
      <alignment vertical="center"/>
    </xf>
    <xf numFmtId="167" fontId="30" fillId="5" borderId="18" xfId="0" applyNumberFormat="1" applyFont="1" applyFill="1" applyBorder="1" applyAlignment="1">
      <alignment horizontal="left" vertical="center" wrapText="1"/>
    </xf>
    <xf numFmtId="164" fontId="30" fillId="5" borderId="18" xfId="0" applyFont="1" applyFill="1" applyBorder="1" applyAlignment="1">
      <alignment horizontal="left" vertical="center" wrapText="1"/>
    </xf>
    <xf numFmtId="164" fontId="31" fillId="5" borderId="18" xfId="0" applyFont="1" applyFill="1" applyBorder="1" applyAlignment="1">
      <alignment horizontal="left" vertical="center" wrapText="1"/>
    </xf>
    <xf numFmtId="167" fontId="1" fillId="5" borderId="18" xfId="0" applyNumberFormat="1" applyFont="1" applyFill="1" applyBorder="1" applyAlignment="1">
      <alignment horizontal="left" vertical="center" wrapText="1"/>
    </xf>
    <xf numFmtId="164" fontId="1" fillId="5" borderId="16" xfId="0" applyFont="1" applyFill="1" applyBorder="1" applyAlignment="1">
      <alignment horizontal="left" vertical="center" wrapText="1"/>
    </xf>
    <xf numFmtId="167" fontId="12" fillId="5" borderId="18" xfId="0" applyNumberFormat="1" applyFont="1" applyFill="1" applyBorder="1" applyAlignment="1">
      <alignment horizontal="left" vertical="center" wrapText="1"/>
    </xf>
    <xf numFmtId="164" fontId="9" fillId="0" borderId="19" xfId="0" applyFont="1" applyFill="1" applyBorder="1" applyAlignment="1">
      <alignment horizontal="center" wrapText="1"/>
    </xf>
    <xf numFmtId="164" fontId="9" fillId="0" borderId="5" xfId="0" applyFont="1" applyFill="1" applyBorder="1" applyAlignment="1">
      <alignment horizontal="center" wrapText="1"/>
    </xf>
    <xf numFmtId="166" fontId="1" fillId="0" borderId="6" xfId="0" applyNumberFormat="1" applyFont="1" applyFill="1" applyBorder="1" applyAlignment="1">
      <alignment horizontal="left" wrapText="1"/>
    </xf>
    <xf numFmtId="164" fontId="32" fillId="0" borderId="6" xfId="0" applyFont="1" applyFill="1" applyBorder="1" applyAlignment="1">
      <alignment/>
    </xf>
    <xf numFmtId="167" fontId="1" fillId="2" borderId="20" xfId="0" applyNumberFormat="1" applyFont="1" applyFill="1" applyBorder="1" applyAlignment="1">
      <alignment horizontal="left" vertical="center" wrapText="1"/>
    </xf>
    <xf numFmtId="164" fontId="1" fillId="2" borderId="20" xfId="0" applyFont="1" applyFill="1" applyBorder="1" applyAlignment="1">
      <alignment horizontal="left" vertical="center" wrapText="1"/>
    </xf>
    <xf numFmtId="164" fontId="0" fillId="0" borderId="20" xfId="0" applyBorder="1" applyAlignment="1">
      <alignment/>
    </xf>
    <xf numFmtId="167" fontId="12" fillId="2" borderId="20" xfId="0" applyNumberFormat="1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vertical="center"/>
    </xf>
    <xf numFmtId="167" fontId="1" fillId="2" borderId="7" xfId="0" applyNumberFormat="1" applyFont="1" applyFill="1" applyBorder="1" applyAlignment="1">
      <alignment horizontal="left" vertical="center" wrapText="1"/>
    </xf>
    <xf numFmtId="164" fontId="1" fillId="2" borderId="7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horizontal="left" vertical="center" wrapText="1"/>
    </xf>
    <xf numFmtId="167" fontId="1" fillId="2" borderId="8" xfId="0" applyNumberFormat="1" applyFont="1" applyFill="1" applyBorder="1" applyAlignment="1">
      <alignment horizontal="left" vertical="center" wrapText="1"/>
    </xf>
    <xf numFmtId="164" fontId="1" fillId="0" borderId="8" xfId="0" applyFont="1" applyBorder="1" applyAlignment="1">
      <alignment horizontal="left" vertical="center" wrapText="1"/>
    </xf>
    <xf numFmtId="164" fontId="1" fillId="2" borderId="8" xfId="0" applyFont="1" applyFill="1" applyBorder="1" applyAlignment="1">
      <alignment horizontal="left" vertical="center" wrapText="1"/>
    </xf>
    <xf numFmtId="164" fontId="34" fillId="0" borderId="6" xfId="0" applyFont="1" applyFill="1" applyBorder="1" applyAlignment="1">
      <alignment vertical="center"/>
    </xf>
    <xf numFmtId="164" fontId="35" fillId="0" borderId="6" xfId="0" applyFont="1" applyFill="1" applyBorder="1" applyAlignment="1">
      <alignment vertical="center"/>
    </xf>
    <xf numFmtId="164" fontId="36" fillId="0" borderId="0" xfId="0" applyFont="1" applyAlignment="1">
      <alignment horizontal="left" vertical="center" wrapText="1"/>
    </xf>
    <xf numFmtId="164" fontId="9" fillId="2" borderId="8" xfId="0" applyFont="1" applyFill="1" applyBorder="1" applyAlignment="1">
      <alignment horizontal="left" vertical="center" wrapText="1"/>
    </xf>
    <xf numFmtId="167" fontId="1" fillId="2" borderId="10" xfId="0" applyNumberFormat="1" applyFont="1" applyFill="1" applyBorder="1" applyAlignment="1">
      <alignment horizontal="left" vertical="center" wrapText="1"/>
    </xf>
    <xf numFmtId="164" fontId="1" fillId="2" borderId="10" xfId="0" applyFont="1" applyFill="1" applyBorder="1" applyAlignment="1">
      <alignment horizontal="left" vertical="center" wrapText="1"/>
    </xf>
    <xf numFmtId="164" fontId="10" fillId="0" borderId="10" xfId="0" applyFont="1" applyBorder="1" applyAlignment="1">
      <alignment horizontal="left" vertical="center" wrapText="1"/>
    </xf>
    <xf numFmtId="167" fontId="37" fillId="2" borderId="14" xfId="0" applyNumberFormat="1" applyFont="1" applyFill="1" applyBorder="1" applyAlignment="1">
      <alignment horizontal="left" vertical="center" wrapText="1"/>
    </xf>
    <xf numFmtId="167" fontId="1" fillId="2" borderId="14" xfId="0" applyNumberFormat="1" applyFont="1" applyFill="1" applyBorder="1" applyAlignment="1">
      <alignment horizontal="left" vertical="center" wrapText="1"/>
    </xf>
    <xf numFmtId="164" fontId="1" fillId="0" borderId="14" xfId="0" applyFont="1" applyBorder="1" applyAlignment="1">
      <alignment horizontal="left" vertical="center" wrapText="1"/>
    </xf>
    <xf numFmtId="167" fontId="9" fillId="2" borderId="14" xfId="0" applyNumberFormat="1" applyFont="1" applyFill="1" applyBorder="1" applyAlignment="1">
      <alignment horizontal="left" vertical="center" wrapText="1"/>
    </xf>
    <xf numFmtId="167" fontId="15" fillId="2" borderId="8" xfId="0" applyNumberFormat="1" applyFont="1" applyFill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38" fillId="2" borderId="8" xfId="20" applyNumberFormat="1" applyFont="1" applyFill="1" applyBorder="1" applyAlignment="1" applyProtection="1">
      <alignment horizontal="left" vertical="center" wrapText="1"/>
      <protection/>
    </xf>
    <xf numFmtId="164" fontId="36" fillId="0" borderId="0" xfId="0" applyFont="1" applyAlignment="1">
      <alignment/>
    </xf>
    <xf numFmtId="164" fontId="0" fillId="0" borderId="10" xfId="0" applyBorder="1" applyAlignment="1">
      <alignment horizontal="left" vertical="center" wrapText="1"/>
    </xf>
    <xf numFmtId="164" fontId="1" fillId="2" borderId="14" xfId="0" applyFont="1" applyFill="1" applyBorder="1" applyAlignment="1">
      <alignment horizontal="left" vertical="center" wrapText="1"/>
    </xf>
    <xf numFmtId="164" fontId="9" fillId="2" borderId="14" xfId="0" applyFont="1" applyFill="1" applyBorder="1" applyAlignment="1">
      <alignment horizontal="left" vertical="center" wrapText="1"/>
    </xf>
    <xf numFmtId="164" fontId="0" fillId="0" borderId="8" xfId="0" applyFont="1" applyBorder="1" applyAlignment="1">
      <alignment horizontal="left" vertical="center" wrapText="1"/>
    </xf>
    <xf numFmtId="166" fontId="40" fillId="0" borderId="6" xfId="0" applyNumberFormat="1" applyFont="1" applyFill="1" applyBorder="1" applyAlignment="1">
      <alignment horizontal="left" vertical="center" wrapText="1"/>
    </xf>
    <xf numFmtId="164" fontId="41" fillId="0" borderId="6" xfId="0" applyFont="1" applyFill="1" applyBorder="1" applyAlignment="1">
      <alignment vertical="center"/>
    </xf>
    <xf numFmtId="164" fontId="7" fillId="0" borderId="10" xfId="0" applyFont="1" applyBorder="1" applyAlignment="1">
      <alignment horizontal="left" vertical="center" wrapText="1"/>
    </xf>
    <xf numFmtId="167" fontId="14" fillId="2" borderId="8" xfId="0" applyNumberFormat="1" applyFont="1" applyFill="1" applyBorder="1" applyAlignment="1">
      <alignment horizontal="left" vertical="center" wrapText="1"/>
    </xf>
    <xf numFmtId="164" fontId="42" fillId="0" borderId="6" xfId="0" applyFont="1" applyFill="1" applyBorder="1" applyAlignment="1">
      <alignment vertical="center"/>
    </xf>
    <xf numFmtId="164" fontId="43" fillId="0" borderId="6" xfId="0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wrapText="1"/>
    </xf>
    <xf numFmtId="167" fontId="10" fillId="2" borderId="8" xfId="0" applyNumberFormat="1" applyFont="1" applyFill="1" applyBorder="1" applyAlignment="1">
      <alignment horizontal="left" vertical="center" wrapText="1"/>
    </xf>
    <xf numFmtId="164" fontId="44" fillId="0" borderId="2" xfId="0" applyFont="1" applyFill="1" applyBorder="1" applyAlignment="1">
      <alignment horizontal="center" wrapText="1"/>
    </xf>
    <xf numFmtId="164" fontId="45" fillId="0" borderId="5" xfId="0" applyFont="1" applyFill="1" applyBorder="1" applyAlignment="1">
      <alignment horizontal="center" vertical="center" wrapText="1"/>
    </xf>
    <xf numFmtId="164" fontId="46" fillId="0" borderId="6" xfId="0" applyFont="1" applyFill="1" applyBorder="1" applyAlignment="1">
      <alignment vertical="center"/>
    </xf>
    <xf numFmtId="167" fontId="47" fillId="2" borderId="14" xfId="0" applyNumberFormat="1" applyFont="1" applyFill="1" applyBorder="1" applyAlignment="1">
      <alignment horizontal="left" vertical="center" wrapText="1"/>
    </xf>
    <xf numFmtId="167" fontId="48" fillId="2" borderId="8" xfId="0" applyNumberFormat="1" applyFont="1" applyFill="1" applyBorder="1" applyAlignment="1">
      <alignment horizontal="left" vertical="center" wrapText="1"/>
    </xf>
    <xf numFmtId="167" fontId="49" fillId="2" borderId="14" xfId="0" applyNumberFormat="1" applyFont="1" applyFill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4" fontId="9" fillId="0" borderId="14" xfId="0" applyFont="1" applyBorder="1" applyAlignment="1">
      <alignment horizontal="left" vertical="center" wrapText="1"/>
    </xf>
    <xf numFmtId="167" fontId="15" fillId="2" borderId="14" xfId="0" applyNumberFormat="1" applyFont="1" applyFill="1" applyBorder="1" applyAlignment="1">
      <alignment horizontal="left" vertical="center" wrapText="1"/>
    </xf>
    <xf numFmtId="167" fontId="37" fillId="2" borderId="8" xfId="0" applyNumberFormat="1" applyFont="1" applyFill="1" applyBorder="1" applyAlignment="1">
      <alignment horizontal="left" vertical="center" wrapText="1"/>
    </xf>
    <xf numFmtId="167" fontId="25" fillId="2" borderId="10" xfId="0" applyNumberFormat="1" applyFont="1" applyFill="1" applyBorder="1" applyAlignment="1">
      <alignment horizontal="left" vertical="center" wrapText="1"/>
    </xf>
    <xf numFmtId="167" fontId="14" fillId="2" borderId="14" xfId="0" applyNumberFormat="1" applyFont="1" applyFill="1" applyBorder="1" applyAlignment="1">
      <alignment horizontal="left" vertical="center" wrapText="1"/>
    </xf>
    <xf numFmtId="164" fontId="7" fillId="0" borderId="8" xfId="0" applyFont="1" applyBorder="1" applyAlignment="1">
      <alignment horizontal="left" vertical="center" wrapText="1"/>
    </xf>
    <xf numFmtId="164" fontId="7" fillId="0" borderId="14" xfId="0" applyFont="1" applyBorder="1" applyAlignment="1">
      <alignment horizontal="left" vertical="center" wrapText="1"/>
    </xf>
    <xf numFmtId="164" fontId="47" fillId="0" borderId="5" xfId="0" applyFont="1" applyFill="1" applyBorder="1" applyAlignment="1">
      <alignment horizontal="center" vertical="center" wrapText="1"/>
    </xf>
    <xf numFmtId="166" fontId="26" fillId="5" borderId="6" xfId="0" applyNumberFormat="1" applyFont="1" applyFill="1" applyBorder="1" applyAlignment="1">
      <alignment horizontal="left" vertical="center" wrapText="1"/>
    </xf>
    <xf numFmtId="164" fontId="50" fillId="0" borderId="6" xfId="0" applyFont="1" applyFill="1" applyBorder="1" applyAlignment="1">
      <alignment vertical="center"/>
    </xf>
    <xf numFmtId="166" fontId="12" fillId="5" borderId="6" xfId="0" applyNumberFormat="1" applyFont="1" applyFill="1" applyBorder="1" applyAlignment="1">
      <alignment horizontal="left" vertical="center" wrapText="1"/>
    </xf>
    <xf numFmtId="164" fontId="9" fillId="0" borderId="11" xfId="0" applyFont="1" applyFill="1" applyBorder="1" applyAlignment="1">
      <alignment horizontal="center" wrapText="1"/>
    </xf>
    <xf numFmtId="164" fontId="1" fillId="0" borderId="10" xfId="0" applyFont="1" applyBorder="1" applyAlignment="1">
      <alignment horizontal="left" vertical="center" wrapText="1"/>
    </xf>
    <xf numFmtId="167" fontId="14" fillId="2" borderId="10" xfId="0" applyNumberFormat="1" applyFont="1" applyFill="1" applyBorder="1" applyAlignment="1">
      <alignment horizontal="left" vertical="center" wrapText="1"/>
    </xf>
    <xf numFmtId="164" fontId="17" fillId="5" borderId="21" xfId="0" applyFont="1" applyFill="1" applyBorder="1" applyAlignment="1">
      <alignment vertical="center"/>
    </xf>
    <xf numFmtId="167" fontId="1" fillId="5" borderId="21" xfId="0" applyNumberFormat="1" applyFont="1" applyFill="1" applyBorder="1" applyAlignment="1">
      <alignment horizontal="left" vertical="center" wrapText="1"/>
    </xf>
    <xf numFmtId="164" fontId="1" fillId="5" borderId="21" xfId="0" applyFont="1" applyFill="1" applyBorder="1" applyAlignment="1">
      <alignment horizontal="left" vertical="center" wrapText="1"/>
    </xf>
    <xf numFmtId="164" fontId="7" fillId="5" borderId="21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51" fillId="0" borderId="0" xfId="0" applyFont="1" applyFill="1" applyBorder="1" applyAlignment="1">
      <alignment vertical="center"/>
    </xf>
    <xf numFmtId="164" fontId="52" fillId="0" borderId="0" xfId="0" applyFont="1" applyFill="1" applyBorder="1" applyAlignment="1">
      <alignment horizontal="center"/>
    </xf>
    <xf numFmtId="164" fontId="53" fillId="3" borderId="3" xfId="0" applyFont="1" applyFill="1" applyBorder="1" applyAlignment="1">
      <alignment horizontal="center" wrapText="1"/>
    </xf>
    <xf numFmtId="164" fontId="53" fillId="3" borderId="22" xfId="0" applyFont="1" applyFill="1" applyBorder="1" applyAlignment="1">
      <alignment horizontal="center" wrapText="1"/>
    </xf>
    <xf numFmtId="164" fontId="6" fillId="3" borderId="23" xfId="0" applyFont="1" applyFill="1" applyBorder="1" applyAlignment="1">
      <alignment horizontal="center" wrapText="1"/>
    </xf>
    <xf numFmtId="164" fontId="6" fillId="3" borderId="24" xfId="0" applyFont="1" applyFill="1" applyBorder="1" applyAlignment="1">
      <alignment horizontal="center" wrapText="1"/>
    </xf>
    <xf numFmtId="167" fontId="14" fillId="2" borderId="7" xfId="0" applyNumberFormat="1" applyFont="1" applyFill="1" applyBorder="1" applyAlignment="1">
      <alignment horizontal="left" vertical="center" wrapText="1"/>
    </xf>
    <xf numFmtId="167" fontId="12" fillId="2" borderId="7" xfId="0" applyNumberFormat="1" applyFont="1" applyFill="1" applyBorder="1" applyAlignment="1">
      <alignment horizontal="center" vertical="center" wrapText="1"/>
    </xf>
    <xf numFmtId="167" fontId="12" fillId="2" borderId="25" xfId="0" applyNumberFormat="1" applyFont="1" applyFill="1" applyBorder="1" applyAlignment="1">
      <alignment horizontal="center" vertical="center" wrapText="1"/>
    </xf>
    <xf numFmtId="170" fontId="12" fillId="2" borderId="26" xfId="0" applyNumberFormat="1" applyFont="1" applyFill="1" applyBorder="1" applyAlignment="1">
      <alignment horizontal="center" vertical="center" wrapText="1"/>
    </xf>
    <xf numFmtId="164" fontId="12" fillId="2" borderId="27" xfId="0" applyFont="1" applyFill="1" applyBorder="1" applyAlignment="1">
      <alignment horizontal="left" vertical="center" wrapText="1"/>
    </xf>
    <xf numFmtId="167" fontId="12" fillId="2" borderId="8" xfId="0" applyNumberFormat="1" applyFont="1" applyFill="1" applyBorder="1" applyAlignment="1">
      <alignment horizontal="center" vertical="center" wrapText="1"/>
    </xf>
    <xf numFmtId="167" fontId="12" fillId="2" borderId="28" xfId="0" applyNumberFormat="1" applyFont="1" applyFill="1" applyBorder="1" applyAlignment="1">
      <alignment horizontal="center" vertical="center" wrapText="1"/>
    </xf>
    <xf numFmtId="170" fontId="12" fillId="2" borderId="29" xfId="0" applyNumberFormat="1" applyFont="1" applyFill="1" applyBorder="1" applyAlignment="1">
      <alignment horizontal="center" vertical="center" wrapText="1"/>
    </xf>
    <xf numFmtId="164" fontId="12" fillId="2" borderId="30" xfId="0" applyFont="1" applyFill="1" applyBorder="1" applyAlignment="1">
      <alignment horizontal="left" vertical="center" wrapText="1"/>
    </xf>
    <xf numFmtId="167" fontId="12" fillId="2" borderId="30" xfId="0" applyNumberFormat="1" applyFont="1" applyFill="1" applyBorder="1" applyAlignment="1">
      <alignment horizontal="left" vertical="center" wrapText="1"/>
    </xf>
    <xf numFmtId="167" fontId="14" fillId="2" borderId="8" xfId="0" applyNumberFormat="1" applyFont="1" applyFill="1" applyBorder="1" applyAlignment="1">
      <alignment horizontal="center" vertical="center" wrapText="1"/>
    </xf>
    <xf numFmtId="167" fontId="47" fillId="2" borderId="8" xfId="0" applyNumberFormat="1" applyFont="1" applyFill="1" applyBorder="1" applyAlignment="1">
      <alignment horizontal="left" vertical="center" wrapText="1"/>
    </xf>
    <xf numFmtId="170" fontId="12" fillId="2" borderId="8" xfId="0" applyNumberFormat="1" applyFont="1" applyFill="1" applyBorder="1" applyAlignment="1">
      <alignment horizontal="center" vertical="center" wrapText="1"/>
    </xf>
    <xf numFmtId="164" fontId="12" fillId="2" borderId="8" xfId="0" applyFont="1" applyFill="1" applyBorder="1" applyAlignment="1">
      <alignment horizontal="left" vertical="center" wrapText="1"/>
    </xf>
    <xf numFmtId="167" fontId="12" fillId="2" borderId="8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e-monastier.com/" TargetMode="External" /><Relationship Id="rId2" Type="http://schemas.openxmlformats.org/officeDocument/2006/relationships/hyperlink" Target="http://www.campingestela.fr/" TargetMode="External" /><Relationship Id="rId3" Type="http://schemas.openxmlformats.org/officeDocument/2006/relationships/hyperlink" Target="http://www.gite-stevenso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workbookViewId="0" topLeftCell="A1">
      <selection activeCell="B17" sqref="B17"/>
    </sheetView>
  </sheetViews>
  <sheetFormatPr defaultColWidth="10.28125" defaultRowHeight="12.75"/>
  <cols>
    <col min="1" max="1" width="12.00390625" style="1" customWidth="1"/>
    <col min="2" max="2" width="10.140625" style="1" customWidth="1"/>
    <col min="3" max="3" width="11.28125" style="1" customWidth="1"/>
    <col min="4" max="4" width="10.57421875" style="2" customWidth="1"/>
    <col min="5" max="5" width="22.00390625" style="2" customWidth="1"/>
    <col min="6" max="6" width="31.00390625" style="2" customWidth="1"/>
    <col min="7" max="7" width="35.28125" style="2" customWidth="1"/>
    <col min="8" max="8" width="39.00390625" style="2" customWidth="1"/>
    <col min="9" max="9" width="29.8515625" style="3" customWidth="1"/>
    <col min="10" max="10" width="27.8515625" style="3" customWidth="1"/>
    <col min="11" max="11" width="18.7109375" style="3" customWidth="1"/>
    <col min="12" max="12" width="12.57421875" style="3" customWidth="1"/>
    <col min="13" max="16384" width="11.421875" style="2" customWidth="1"/>
  </cols>
  <sheetData>
    <row r="1" spans="1:7" ht="5.25" customHeight="1">
      <c r="A1" s="4"/>
      <c r="B1" s="4"/>
      <c r="C1" s="4"/>
      <c r="D1" s="5"/>
      <c r="E1" s="6"/>
      <c r="F1" s="6"/>
      <c r="G1" s="6"/>
    </row>
    <row r="2" spans="1:10" ht="17.25" customHeight="1">
      <c r="A2" s="4"/>
      <c r="B2" s="4"/>
      <c r="C2" s="7" t="s">
        <v>0</v>
      </c>
      <c r="D2" s="7"/>
      <c r="F2" s="8" t="s">
        <v>1</v>
      </c>
      <c r="G2" s="7"/>
      <c r="H2" s="9"/>
      <c r="J2" s="10">
        <f ca="1">TODAY()</f>
        <v>44185</v>
      </c>
    </row>
    <row r="3" spans="1:7" ht="13.5" customHeight="1">
      <c r="A3" s="11"/>
      <c r="B3" s="11"/>
      <c r="C3" s="11"/>
      <c r="D3" s="11"/>
      <c r="E3" s="11"/>
      <c r="F3" s="11"/>
      <c r="G3" s="11"/>
    </row>
    <row r="4" spans="1:12" ht="31.5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5"/>
      <c r="I4" s="14"/>
      <c r="J4" s="14" t="s">
        <v>9</v>
      </c>
      <c r="K4" s="14" t="s">
        <v>10</v>
      </c>
      <c r="L4" s="14" t="s">
        <v>11</v>
      </c>
    </row>
    <row r="5" spans="1:12" ht="24" customHeight="1">
      <c r="A5" s="16">
        <v>0</v>
      </c>
      <c r="B5" s="17"/>
      <c r="C5" s="17"/>
      <c r="D5" s="18"/>
      <c r="E5" s="19" t="s">
        <v>12</v>
      </c>
      <c r="F5" s="20" t="s">
        <v>13</v>
      </c>
      <c r="G5" s="21"/>
      <c r="H5" s="22"/>
      <c r="I5" s="20"/>
      <c r="J5" s="22"/>
      <c r="K5" s="23"/>
      <c r="L5" s="23"/>
    </row>
    <row r="6" spans="1:12" ht="24" customHeight="1">
      <c r="A6" s="24">
        <v>44092</v>
      </c>
      <c r="B6" s="17"/>
      <c r="C6" s="17"/>
      <c r="D6" s="25"/>
      <c r="E6" s="26"/>
      <c r="F6" s="27" t="s">
        <v>14</v>
      </c>
      <c r="G6" s="21" t="s">
        <v>15</v>
      </c>
      <c r="H6" s="28" t="s">
        <v>16</v>
      </c>
      <c r="I6" s="27"/>
      <c r="J6" s="29"/>
      <c r="K6" s="30"/>
      <c r="L6" s="30"/>
    </row>
    <row r="7" spans="1:12" ht="9.75" customHeight="1">
      <c r="A7" s="31"/>
      <c r="B7" s="17"/>
      <c r="C7" s="17"/>
      <c r="D7" s="25"/>
      <c r="E7" s="32"/>
      <c r="F7" s="33"/>
      <c r="G7" s="34"/>
      <c r="H7" s="35"/>
      <c r="I7" s="33"/>
      <c r="J7" s="36"/>
      <c r="K7" s="37"/>
      <c r="L7" s="37"/>
    </row>
    <row r="8" spans="1:12" ht="34.5" customHeight="1">
      <c r="A8" s="38">
        <v>1</v>
      </c>
      <c r="B8" s="39">
        <f>7.8+2.1+7+2.4</f>
        <v>19.299999999999997</v>
      </c>
      <c r="C8" s="39">
        <f>3.8+5.2+2.2+1.9+3.9+2.2</f>
        <v>19.2</v>
      </c>
      <c r="D8" s="40">
        <f>8.1+11.9</f>
        <v>20</v>
      </c>
      <c r="E8" s="41" t="s">
        <v>17</v>
      </c>
      <c r="F8" s="42" t="s">
        <v>18</v>
      </c>
      <c r="G8" s="43" t="s">
        <v>19</v>
      </c>
      <c r="H8" s="44" t="s">
        <v>20</v>
      </c>
      <c r="I8" s="45" t="s">
        <v>21</v>
      </c>
      <c r="J8" s="46" t="s">
        <v>22</v>
      </c>
      <c r="K8" s="43" t="s">
        <v>23</v>
      </c>
      <c r="L8" s="43" t="s">
        <v>24</v>
      </c>
    </row>
    <row r="9" spans="1:12" ht="21.75" customHeight="1">
      <c r="A9" s="24">
        <f>$A$6+A8</f>
        <v>44093</v>
      </c>
      <c r="B9" s="47"/>
      <c r="C9" s="47"/>
      <c r="D9" s="25"/>
      <c r="E9" s="19"/>
      <c r="F9" s="48"/>
      <c r="G9" s="30"/>
      <c r="H9" s="28" t="s">
        <v>25</v>
      </c>
      <c r="I9" s="27"/>
      <c r="J9" s="29" t="s">
        <v>26</v>
      </c>
      <c r="K9" s="30"/>
      <c r="L9" s="30"/>
    </row>
    <row r="10" spans="1:12" ht="12" customHeight="1">
      <c r="A10" s="31"/>
      <c r="B10" s="47"/>
      <c r="C10" s="47"/>
      <c r="D10" s="25"/>
      <c r="E10" s="49"/>
      <c r="F10" s="33"/>
      <c r="G10" s="34"/>
      <c r="H10" s="50"/>
      <c r="I10" s="33"/>
      <c r="J10" s="36"/>
      <c r="K10" s="37"/>
      <c r="L10" s="37"/>
    </row>
    <row r="11" spans="1:12" ht="32.25" customHeight="1">
      <c r="A11" s="38">
        <v>2</v>
      </c>
      <c r="B11" s="39">
        <f>8+2.8+2.1+3+2.9+1.1+4</f>
        <v>23.900000000000002</v>
      </c>
      <c r="C11" s="39">
        <v>22.3</v>
      </c>
      <c r="D11" s="39">
        <f>7.5+3+4.5+3.1+5.1</f>
        <v>23.200000000000003</v>
      </c>
      <c r="E11" s="41" t="s">
        <v>27</v>
      </c>
      <c r="F11" s="42" t="s">
        <v>28</v>
      </c>
      <c r="G11" s="44" t="s">
        <v>29</v>
      </c>
      <c r="H11" s="44" t="s">
        <v>30</v>
      </c>
      <c r="I11" s="45" t="s">
        <v>31</v>
      </c>
      <c r="J11" s="51" t="s">
        <v>32</v>
      </c>
      <c r="K11" s="43" t="s">
        <v>33</v>
      </c>
      <c r="L11" s="43" t="s">
        <v>24</v>
      </c>
    </row>
    <row r="12" spans="1:12" ht="20.25" customHeight="1">
      <c r="A12" s="24">
        <f>$A$6+A11</f>
        <v>44094</v>
      </c>
      <c r="B12" s="47"/>
      <c r="C12" s="47"/>
      <c r="D12" s="25"/>
      <c r="E12" s="52" t="s">
        <v>34</v>
      </c>
      <c r="F12" s="27"/>
      <c r="G12" s="28"/>
      <c r="H12" s="53" t="s">
        <v>35</v>
      </c>
      <c r="I12" s="27"/>
      <c r="J12" s="29" t="s">
        <v>36</v>
      </c>
      <c r="K12" s="30"/>
      <c r="L12" s="30"/>
    </row>
    <row r="13" spans="1:12" ht="8.25" customHeight="1">
      <c r="A13" s="31"/>
      <c r="B13" s="47"/>
      <c r="C13" s="47"/>
      <c r="D13" s="25"/>
      <c r="E13" s="54"/>
      <c r="F13" s="33"/>
      <c r="G13" s="34"/>
      <c r="H13" s="55"/>
      <c r="I13" s="33"/>
      <c r="J13" s="36"/>
      <c r="K13" s="37"/>
      <c r="L13" s="37"/>
    </row>
    <row r="14" spans="1:12" ht="30.75" customHeight="1">
      <c r="A14" s="38">
        <v>3</v>
      </c>
      <c r="B14" s="39">
        <f>7+5.7+8.5</f>
        <v>21.2</v>
      </c>
      <c r="C14" s="39">
        <v>19.8</v>
      </c>
      <c r="D14" s="39">
        <f>6.8+14.9</f>
        <v>21.7</v>
      </c>
      <c r="E14" s="41" t="s">
        <v>37</v>
      </c>
      <c r="F14" s="42" t="s">
        <v>38</v>
      </c>
      <c r="G14" s="44" t="s">
        <v>39</v>
      </c>
      <c r="H14" s="44" t="s">
        <v>40</v>
      </c>
      <c r="I14" s="45" t="s">
        <v>41</v>
      </c>
      <c r="J14" s="51" t="s">
        <v>42</v>
      </c>
      <c r="K14" s="43" t="s">
        <v>43</v>
      </c>
      <c r="L14" s="56" t="s">
        <v>44</v>
      </c>
    </row>
    <row r="15" spans="1:12" ht="20.25" customHeight="1">
      <c r="A15" s="24">
        <f>$A$6+A14</f>
        <v>44095</v>
      </c>
      <c r="B15" s="47"/>
      <c r="C15" s="47"/>
      <c r="D15" s="25"/>
      <c r="E15" s="52"/>
      <c r="F15" s="27"/>
      <c r="G15" s="28"/>
      <c r="H15" s="28" t="s">
        <v>45</v>
      </c>
      <c r="I15" s="27" t="s">
        <v>46</v>
      </c>
      <c r="J15" s="29"/>
      <c r="K15" s="30"/>
      <c r="L15" s="30"/>
    </row>
    <row r="16" spans="1:12" ht="6" customHeight="1">
      <c r="A16" s="57"/>
      <c r="B16" s="47"/>
      <c r="C16" s="47"/>
      <c r="D16" s="25"/>
      <c r="E16" s="26"/>
      <c r="F16" s="33"/>
      <c r="G16" s="34"/>
      <c r="H16" s="55"/>
      <c r="I16" s="33"/>
      <c r="J16" s="36"/>
      <c r="K16" s="37"/>
      <c r="L16" s="37"/>
    </row>
    <row r="17" spans="1:12" ht="24" customHeight="1">
      <c r="A17" s="38">
        <v>4</v>
      </c>
      <c r="B17" s="39">
        <f>8.1+11.9</f>
        <v>20</v>
      </c>
      <c r="C17" s="39">
        <f>8.1+11.9</f>
        <v>20</v>
      </c>
      <c r="D17" s="39">
        <f>6.3+3.2+12</f>
        <v>21.5</v>
      </c>
      <c r="E17" s="41" t="s">
        <v>47</v>
      </c>
      <c r="F17" s="42" t="s">
        <v>48</v>
      </c>
      <c r="G17" s="44" t="s">
        <v>49</v>
      </c>
      <c r="H17" s="44" t="s">
        <v>50</v>
      </c>
      <c r="I17" s="45" t="s">
        <v>51</v>
      </c>
      <c r="J17" s="51" t="s">
        <v>52</v>
      </c>
      <c r="K17" s="43" t="s">
        <v>53</v>
      </c>
      <c r="L17" s="43" t="s">
        <v>24</v>
      </c>
    </row>
    <row r="18" spans="1:12" ht="21.75" customHeight="1">
      <c r="A18" s="24">
        <f>$A$6+A17</f>
        <v>44096</v>
      </c>
      <c r="B18" s="47"/>
      <c r="C18" s="47"/>
      <c r="D18" s="25"/>
      <c r="E18" s="58" t="s">
        <v>54</v>
      </c>
      <c r="F18" s="27"/>
      <c r="G18" s="28"/>
      <c r="H18" s="28" t="s">
        <v>55</v>
      </c>
      <c r="I18" s="27"/>
      <c r="J18" s="29"/>
      <c r="K18" s="30"/>
      <c r="L18" s="30"/>
    </row>
    <row r="19" spans="1:12" ht="8.25" customHeight="1">
      <c r="A19" s="57"/>
      <c r="B19" s="47"/>
      <c r="C19" s="47"/>
      <c r="D19" s="25"/>
      <c r="E19" s="52"/>
      <c r="F19" s="33"/>
      <c r="G19" s="34"/>
      <c r="H19" s="55"/>
      <c r="I19" s="33"/>
      <c r="J19" s="36"/>
      <c r="K19" s="37"/>
      <c r="L19" s="37"/>
    </row>
    <row r="20" spans="1:12" ht="33.75" customHeight="1">
      <c r="A20" s="38">
        <v>5</v>
      </c>
      <c r="B20" s="39">
        <f>11.5+7.2+5.5+3.8</f>
        <v>28</v>
      </c>
      <c r="C20" s="39"/>
      <c r="D20" s="39">
        <f>7.2+9</f>
        <v>16.2</v>
      </c>
      <c r="E20" s="41" t="s">
        <v>56</v>
      </c>
      <c r="F20" s="42" t="s">
        <v>57</v>
      </c>
      <c r="G20" s="44" t="s">
        <v>58</v>
      </c>
      <c r="H20" s="59" t="s">
        <v>59</v>
      </c>
      <c r="I20" s="45" t="s">
        <v>60</v>
      </c>
      <c r="J20" s="51" t="s">
        <v>61</v>
      </c>
      <c r="K20" s="60" t="s">
        <v>62</v>
      </c>
      <c r="L20" s="60" t="s">
        <v>63</v>
      </c>
    </row>
    <row r="21" spans="1:12" ht="26.25" customHeight="1">
      <c r="A21" s="24">
        <f>$A$6+A20</f>
        <v>44097</v>
      </c>
      <c r="B21" s="61" t="s">
        <v>64</v>
      </c>
      <c r="C21" s="62">
        <v>19</v>
      </c>
      <c r="D21" s="25"/>
      <c r="E21" s="19" t="s">
        <v>65</v>
      </c>
      <c r="F21" s="27"/>
      <c r="G21" s="28"/>
      <c r="H21" s="29"/>
      <c r="I21" s="63" t="s">
        <v>66</v>
      </c>
      <c r="J21" s="29"/>
      <c r="K21" s="30"/>
      <c r="L21" s="30"/>
    </row>
    <row r="22" spans="1:12" ht="6.75" customHeight="1">
      <c r="A22" s="57"/>
      <c r="B22" s="47"/>
      <c r="C22" s="47"/>
      <c r="D22" s="25"/>
      <c r="E22" s="26"/>
      <c r="F22" s="33"/>
      <c r="G22" s="34"/>
      <c r="H22" s="50"/>
      <c r="I22" s="33"/>
      <c r="J22" s="36"/>
      <c r="K22" s="37"/>
      <c r="L22" s="37"/>
    </row>
    <row r="23" spans="1:12" ht="33.75" customHeight="1">
      <c r="A23" s="38">
        <v>6</v>
      </c>
      <c r="B23" s="39">
        <f>3.5+8.8+2+1.5</f>
        <v>15.8</v>
      </c>
      <c r="C23" s="64" t="s">
        <v>67</v>
      </c>
      <c r="D23" s="39">
        <f>3.4+8.7+3.4</f>
        <v>15.5</v>
      </c>
      <c r="E23" s="41" t="s">
        <v>68</v>
      </c>
      <c r="F23" s="42" t="s">
        <v>69</v>
      </c>
      <c r="G23" s="44" t="s">
        <v>70</v>
      </c>
      <c r="H23" s="44" t="s">
        <v>71</v>
      </c>
      <c r="I23" s="45" t="s">
        <v>72</v>
      </c>
      <c r="J23" s="51" t="s">
        <v>73</v>
      </c>
      <c r="K23" s="43" t="s">
        <v>53</v>
      </c>
      <c r="L23" s="43" t="s">
        <v>24</v>
      </c>
    </row>
    <row r="24" spans="1:12" ht="24" customHeight="1">
      <c r="A24" s="24">
        <f>$A$6+A23</f>
        <v>44098</v>
      </c>
      <c r="B24" s="47"/>
      <c r="C24" s="47"/>
      <c r="D24" s="25"/>
      <c r="E24" s="52" t="s">
        <v>74</v>
      </c>
      <c r="F24" s="48"/>
      <c r="G24" s="28"/>
      <c r="H24" s="65" t="s">
        <v>75</v>
      </c>
      <c r="I24" s="66"/>
      <c r="J24" s="67"/>
      <c r="K24" s="30"/>
      <c r="L24" s="30"/>
    </row>
    <row r="25" spans="1:12" ht="12.75" customHeight="1">
      <c r="A25" s="57"/>
      <c r="B25" s="47"/>
      <c r="C25" s="47"/>
      <c r="D25" s="25"/>
      <c r="E25" s="52"/>
      <c r="F25" s="33"/>
      <c r="G25" s="34"/>
      <c r="H25" s="55"/>
      <c r="I25" s="68"/>
      <c r="J25" s="36"/>
      <c r="K25" s="69"/>
      <c r="L25" s="69"/>
    </row>
    <row r="26" spans="1:12" ht="24" customHeight="1">
      <c r="A26" s="38">
        <v>7</v>
      </c>
      <c r="B26" s="64" t="s">
        <v>76</v>
      </c>
      <c r="C26" s="39">
        <v>30</v>
      </c>
      <c r="D26" s="39">
        <f>2.9+3.2+8.8+2</f>
        <v>16.9</v>
      </c>
      <c r="E26" s="41" t="s">
        <v>77</v>
      </c>
      <c r="F26" s="42" t="s">
        <v>78</v>
      </c>
      <c r="G26" s="44" t="s">
        <v>79</v>
      </c>
      <c r="H26" s="59" t="s">
        <v>80</v>
      </c>
      <c r="I26" s="45" t="s">
        <v>81</v>
      </c>
      <c r="J26" s="70"/>
      <c r="K26" s="43" t="s">
        <v>82</v>
      </c>
      <c r="L26" s="56" t="s">
        <v>44</v>
      </c>
    </row>
    <row r="27" spans="1:12" ht="27.75" customHeight="1">
      <c r="A27" s="24">
        <f>$A$6+A26</f>
        <v>44099</v>
      </c>
      <c r="B27" s="47"/>
      <c r="C27" s="47"/>
      <c r="D27" s="25"/>
      <c r="E27" s="52"/>
      <c r="F27" s="27"/>
      <c r="G27" s="28"/>
      <c r="H27" s="28" t="s">
        <v>83</v>
      </c>
      <c r="I27" s="27"/>
      <c r="J27" s="29" t="s">
        <v>84</v>
      </c>
      <c r="K27" s="30"/>
      <c r="L27" s="30"/>
    </row>
    <row r="28" spans="1:12" ht="11.25" customHeight="1">
      <c r="A28" s="57"/>
      <c r="B28" s="47"/>
      <c r="C28" s="47"/>
      <c r="D28" s="25"/>
      <c r="E28" s="52"/>
      <c r="F28" s="33"/>
      <c r="G28" s="34"/>
      <c r="H28" s="55"/>
      <c r="I28" s="55"/>
      <c r="J28" s="36"/>
      <c r="K28" s="71"/>
      <c r="L28" s="71"/>
    </row>
    <row r="29" spans="1:12" ht="31.5" customHeight="1">
      <c r="A29" s="38">
        <v>8</v>
      </c>
      <c r="B29" s="39">
        <f>2+5.2+3.9+4.9+5.3</f>
        <v>21.3</v>
      </c>
      <c r="C29" s="39">
        <v>18.5</v>
      </c>
      <c r="D29" s="39">
        <f>5.2+9.1+5.4</f>
        <v>19.700000000000003</v>
      </c>
      <c r="E29" s="41" t="s">
        <v>85</v>
      </c>
      <c r="F29" s="42" t="s">
        <v>86</v>
      </c>
      <c r="G29" s="44" t="s">
        <v>87</v>
      </c>
      <c r="H29" s="44" t="s">
        <v>88</v>
      </c>
      <c r="I29" s="45" t="s">
        <v>89</v>
      </c>
      <c r="J29" s="70"/>
      <c r="K29" s="42" t="s">
        <v>90</v>
      </c>
      <c r="L29" s="56" t="s">
        <v>44</v>
      </c>
    </row>
    <row r="30" spans="1:12" ht="24.75" customHeight="1">
      <c r="A30" s="24">
        <f>$A$6+A29</f>
        <v>44100</v>
      </c>
      <c r="B30" s="47"/>
      <c r="C30" s="47"/>
      <c r="D30" s="25"/>
      <c r="E30" s="52"/>
      <c r="F30" s="27"/>
      <c r="G30" s="28"/>
      <c r="H30" s="72" t="s">
        <v>91</v>
      </c>
      <c r="I30" s="73"/>
      <c r="J30" s="28" t="s">
        <v>92</v>
      </c>
      <c r="K30" s="30"/>
      <c r="L30" s="30"/>
    </row>
    <row r="31" spans="1:12" ht="7.5" customHeight="1">
      <c r="A31" s="74"/>
      <c r="B31" s="47"/>
      <c r="C31" s="47"/>
      <c r="D31" s="25"/>
      <c r="E31" s="52"/>
      <c r="F31" s="33"/>
      <c r="G31" s="34"/>
      <c r="H31" s="55"/>
      <c r="I31" s="33"/>
      <c r="J31" s="36"/>
      <c r="K31" s="37"/>
      <c r="L31" s="37"/>
    </row>
    <row r="32" spans="1:12" ht="31.5" customHeight="1">
      <c r="A32" s="16">
        <v>9</v>
      </c>
      <c r="B32" s="39">
        <v>28</v>
      </c>
      <c r="C32" s="39">
        <v>29.7</v>
      </c>
      <c r="D32" s="39">
        <f>7+6.1+11.3+3.8-(4.1+3.8)+4.1</f>
        <v>24.4</v>
      </c>
      <c r="E32" s="41" t="s">
        <v>93</v>
      </c>
      <c r="F32" s="42" t="s">
        <v>94</v>
      </c>
      <c r="G32" s="44" t="s">
        <v>95</v>
      </c>
      <c r="H32" s="44" t="s">
        <v>96</v>
      </c>
      <c r="I32" s="45" t="s">
        <v>97</v>
      </c>
      <c r="J32" s="75" t="s">
        <v>98</v>
      </c>
      <c r="K32" s="43" t="s">
        <v>53</v>
      </c>
      <c r="L32" s="56" t="s">
        <v>44</v>
      </c>
    </row>
    <row r="33" spans="1:12" ht="20.25" customHeight="1">
      <c r="A33" s="74">
        <f>$A$6+A32</f>
        <v>44101</v>
      </c>
      <c r="B33" s="47"/>
      <c r="C33" s="47"/>
      <c r="D33" s="25"/>
      <c r="E33" s="52"/>
      <c r="F33" s="76"/>
      <c r="G33" s="28"/>
      <c r="H33" s="28" t="s">
        <v>99</v>
      </c>
      <c r="I33" s="27"/>
      <c r="J33" s="28" t="s">
        <v>100</v>
      </c>
      <c r="K33" s="30"/>
      <c r="L33" s="30"/>
    </row>
    <row r="34" spans="1:12" ht="8.25" customHeight="1">
      <c r="A34" s="57"/>
      <c r="B34" s="47"/>
      <c r="C34" s="47"/>
      <c r="D34" s="25"/>
      <c r="E34" s="52"/>
      <c r="F34" s="33"/>
      <c r="G34" s="34"/>
      <c r="H34" s="36"/>
      <c r="I34" s="33"/>
      <c r="J34" s="36"/>
      <c r="K34" s="37"/>
      <c r="L34" s="37"/>
    </row>
    <row r="35" spans="1:12" ht="29.25" customHeight="1">
      <c r="A35" s="38">
        <v>10</v>
      </c>
      <c r="B35" s="39">
        <f>5+4.7+4.9+7.8</f>
        <v>22.4</v>
      </c>
      <c r="C35" s="39">
        <v>16.1</v>
      </c>
      <c r="D35" s="39">
        <f>9.2+7.7</f>
        <v>16.9</v>
      </c>
      <c r="E35" s="41" t="s">
        <v>101</v>
      </c>
      <c r="F35" s="42" t="s">
        <v>102</v>
      </c>
      <c r="G35" s="44" t="s">
        <v>103</v>
      </c>
      <c r="H35" s="44" t="s">
        <v>104</v>
      </c>
      <c r="I35" s="45" t="s">
        <v>105</v>
      </c>
      <c r="J35" s="70"/>
      <c r="K35" s="43" t="s">
        <v>106</v>
      </c>
      <c r="L35" s="43" t="s">
        <v>24</v>
      </c>
    </row>
    <row r="36" spans="1:12" ht="23.25" customHeight="1">
      <c r="A36" s="24">
        <f>$A$6+A35</f>
        <v>44102</v>
      </c>
      <c r="B36" s="47"/>
      <c r="C36" s="47"/>
      <c r="D36" s="25"/>
      <c r="E36" s="52"/>
      <c r="F36" s="27"/>
      <c r="G36" s="28"/>
      <c r="H36" s="28" t="s">
        <v>107</v>
      </c>
      <c r="I36" s="27"/>
      <c r="J36" s="29"/>
      <c r="K36" s="30"/>
      <c r="L36" s="30"/>
    </row>
    <row r="37" spans="1:12" ht="9" customHeight="1">
      <c r="A37" s="57"/>
      <c r="B37" s="47"/>
      <c r="C37" s="47"/>
      <c r="D37" s="25"/>
      <c r="E37" s="52"/>
      <c r="F37" s="33"/>
      <c r="G37" s="34"/>
      <c r="H37" s="36"/>
      <c r="I37" s="33"/>
      <c r="J37" s="36"/>
      <c r="K37" s="37"/>
      <c r="L37" s="37"/>
    </row>
    <row r="38" spans="1:12" ht="31.5" customHeight="1">
      <c r="A38" s="38">
        <v>11</v>
      </c>
      <c r="B38" s="39">
        <f>5.5+5.2+2.8+1.5+5.3+1.3+2.3</f>
        <v>23.900000000000002</v>
      </c>
      <c r="C38" s="39">
        <v>24.5</v>
      </c>
      <c r="D38" s="39">
        <f>10.7+4.7+3.1+5.9-1</f>
        <v>23.4</v>
      </c>
      <c r="E38" s="41" t="s">
        <v>108</v>
      </c>
      <c r="F38" s="42" t="s">
        <v>109</v>
      </c>
      <c r="G38" s="44" t="s">
        <v>110</v>
      </c>
      <c r="H38" s="44" t="s">
        <v>111</v>
      </c>
      <c r="I38" s="45" t="s">
        <v>112</v>
      </c>
      <c r="J38" s="70"/>
      <c r="K38" s="43" t="s">
        <v>113</v>
      </c>
      <c r="L38" s="43" t="s">
        <v>24</v>
      </c>
    </row>
    <row r="39" spans="1:12" ht="22.5" customHeight="1">
      <c r="A39" s="24">
        <f>$A$6+A38</f>
        <v>44103</v>
      </c>
      <c r="B39" s="47"/>
      <c r="C39" s="47"/>
      <c r="D39" s="25"/>
      <c r="E39" s="52"/>
      <c r="F39" s="76"/>
      <c r="G39" s="28"/>
      <c r="H39" s="28"/>
      <c r="I39" s="27"/>
      <c r="J39" s="29"/>
      <c r="K39" s="30"/>
      <c r="L39" s="30"/>
    </row>
    <row r="40" spans="1:12" ht="7.5" customHeight="1">
      <c r="A40" s="57"/>
      <c r="B40" s="47"/>
      <c r="C40" s="47"/>
      <c r="D40" s="25"/>
      <c r="E40" s="52"/>
      <c r="F40" s="33"/>
      <c r="G40" s="34"/>
      <c r="H40" s="36"/>
      <c r="I40" s="33"/>
      <c r="J40" s="36"/>
      <c r="K40" s="37"/>
      <c r="L40" s="37"/>
    </row>
    <row r="41" spans="1:12" ht="31.5" customHeight="1">
      <c r="A41" s="38">
        <v>12</v>
      </c>
      <c r="B41" s="39">
        <f>5+7.7</f>
        <v>12.7</v>
      </c>
      <c r="C41" s="39">
        <v>12.5</v>
      </c>
      <c r="D41" s="40">
        <f>1+5.1+7.9</f>
        <v>14</v>
      </c>
      <c r="E41" s="41" t="s">
        <v>114</v>
      </c>
      <c r="F41" s="42" t="s">
        <v>115</v>
      </c>
      <c r="G41" s="44" t="s">
        <v>116</v>
      </c>
      <c r="H41" s="44" t="s">
        <v>117</v>
      </c>
      <c r="I41" s="45" t="s">
        <v>118</v>
      </c>
      <c r="J41" s="77" t="s">
        <v>119</v>
      </c>
      <c r="K41" s="43" t="s">
        <v>120</v>
      </c>
      <c r="L41" s="43" t="s">
        <v>24</v>
      </c>
    </row>
    <row r="42" spans="1:12" ht="23.25" customHeight="1">
      <c r="A42" s="24">
        <f>$A$6+A41</f>
        <v>44104</v>
      </c>
      <c r="B42" s="47"/>
      <c r="C42" s="47"/>
      <c r="D42" s="25"/>
      <c r="E42" s="52"/>
      <c r="F42" s="27"/>
      <c r="G42" s="28"/>
      <c r="H42" s="28" t="s">
        <v>121</v>
      </c>
      <c r="I42" s="27"/>
      <c r="J42" s="29"/>
      <c r="K42" s="30"/>
      <c r="L42" s="30"/>
    </row>
    <row r="43" spans="1:12" ht="9" customHeight="1">
      <c r="A43" s="57"/>
      <c r="B43" s="47"/>
      <c r="C43" s="47"/>
      <c r="D43" s="25"/>
      <c r="E43" s="52"/>
      <c r="F43" s="33"/>
      <c r="G43" s="34"/>
      <c r="H43" s="36"/>
      <c r="I43" s="33"/>
      <c r="J43" s="36"/>
      <c r="K43" s="37"/>
      <c r="L43" s="37"/>
    </row>
    <row r="44" spans="1:12" ht="31.5" customHeight="1">
      <c r="A44" s="38">
        <v>13</v>
      </c>
      <c r="B44" s="39">
        <f>2.5+3.2+6.7+3.3+3.2+0.6+3.7</f>
        <v>23.2</v>
      </c>
      <c r="C44" s="39">
        <f>B44</f>
        <v>23.2</v>
      </c>
      <c r="D44" s="39">
        <f>2.5+3.2+6.7+3.3+3.3+4.4+1</f>
        <v>24.4</v>
      </c>
      <c r="E44" s="41" t="s">
        <v>122</v>
      </c>
      <c r="F44" s="42" t="s">
        <v>123</v>
      </c>
      <c r="G44" s="44" t="s">
        <v>124</v>
      </c>
      <c r="H44" s="70" t="s">
        <v>125</v>
      </c>
      <c r="I44" s="45" t="s">
        <v>126</v>
      </c>
      <c r="J44" s="70"/>
      <c r="K44" s="42" t="s">
        <v>90</v>
      </c>
      <c r="L44" s="56" t="s">
        <v>44</v>
      </c>
    </row>
    <row r="45" spans="1:12" ht="24" customHeight="1">
      <c r="A45" s="74">
        <f>$A$6+A44</f>
        <v>44105</v>
      </c>
      <c r="B45" s="47"/>
      <c r="C45" s="47"/>
      <c r="D45" s="25"/>
      <c r="E45" s="52"/>
      <c r="F45" s="78"/>
      <c r="G45" s="34"/>
      <c r="H45" s="72" t="s">
        <v>127</v>
      </c>
      <c r="I45" s="73"/>
      <c r="J45" s="34" t="s">
        <v>128</v>
      </c>
      <c r="K45" s="37"/>
      <c r="L45" s="37"/>
    </row>
    <row r="46" spans="1:12" ht="34.5" customHeight="1">
      <c r="A46" s="79" t="s">
        <v>129</v>
      </c>
      <c r="B46" s="80">
        <f>SUM(B5:B45)</f>
        <v>259.7</v>
      </c>
      <c r="C46" s="80">
        <f>SUM(C5:C45)</f>
        <v>254.79999999999995</v>
      </c>
      <c r="D46" s="80">
        <f>SUM(D5:D45)</f>
        <v>257.8</v>
      </c>
      <c r="E46" s="81" t="s">
        <v>130</v>
      </c>
      <c r="F46" s="82"/>
      <c r="G46" s="83"/>
      <c r="H46" s="84"/>
      <c r="I46" s="85"/>
      <c r="J46" s="86"/>
      <c r="K46" s="87"/>
      <c r="L46" s="87"/>
    </row>
    <row r="47" spans="1:12" ht="10.5" customHeight="1">
      <c r="A47" s="88"/>
      <c r="B47" s="89"/>
      <c r="C47" s="89"/>
      <c r="D47" s="90"/>
      <c r="E47" s="91"/>
      <c r="F47" s="92"/>
      <c r="G47" s="93"/>
      <c r="H47" s="94"/>
      <c r="I47" s="92"/>
      <c r="J47" s="93"/>
      <c r="K47" s="95"/>
      <c r="L47" s="95"/>
    </row>
  </sheetData>
  <sheetProtection selectLockedCells="1" selectUnlockedCells="1"/>
  <mergeCells count="1">
    <mergeCell ref="A3:G3"/>
  </mergeCells>
  <printOptions/>
  <pageMargins left="0.49027777777777776" right="0.45" top="0.4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94">
      <selection activeCell="F54" activeCellId="1" sqref="B17 F54"/>
    </sheetView>
  </sheetViews>
  <sheetFormatPr defaultColWidth="10.28125" defaultRowHeight="12.75"/>
  <cols>
    <col min="1" max="1" width="12.00390625" style="1" customWidth="1"/>
    <col min="2" max="2" width="10.140625" style="1" customWidth="1"/>
    <col min="3" max="3" width="12.8515625" style="1" customWidth="1"/>
    <col min="4" max="4" width="10.57421875" style="2" customWidth="1"/>
    <col min="5" max="5" width="21.57421875" style="2" customWidth="1"/>
    <col min="6" max="6" width="34.7109375" style="2" customWidth="1"/>
    <col min="7" max="7" width="33.7109375" style="2" customWidth="1"/>
    <col min="8" max="8" width="15.28125" style="2" customWidth="1"/>
    <col min="9" max="9" width="22.57421875" style="3" customWidth="1"/>
    <col min="10" max="10" width="26.8515625" style="3" customWidth="1"/>
    <col min="11" max="16384" width="11.421875" style="2" customWidth="1"/>
  </cols>
  <sheetData>
    <row r="1" spans="1:7" ht="5.25" customHeight="1">
      <c r="A1" s="4"/>
      <c r="B1" s="4"/>
      <c r="C1" s="4"/>
      <c r="D1" s="5"/>
      <c r="E1" s="6"/>
      <c r="F1" s="6"/>
      <c r="G1" s="6"/>
    </row>
    <row r="2" spans="1:10" ht="17.25" customHeight="1">
      <c r="A2" s="4"/>
      <c r="B2" s="4"/>
      <c r="C2" s="7" t="s">
        <v>0</v>
      </c>
      <c r="D2" s="7"/>
      <c r="F2" s="96" t="s">
        <v>131</v>
      </c>
      <c r="G2" s="7"/>
      <c r="H2" s="9"/>
      <c r="J2" s="10">
        <f ca="1">TODAY()</f>
        <v>44185</v>
      </c>
    </row>
    <row r="3" spans="1:7" ht="13.5" customHeight="1">
      <c r="A3" s="11"/>
      <c r="B3" s="11"/>
      <c r="C3" s="11"/>
      <c r="D3" s="11"/>
      <c r="E3" s="11"/>
      <c r="F3" s="11"/>
      <c r="G3" s="11"/>
    </row>
    <row r="4" spans="1:10" ht="31.5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5"/>
      <c r="I4" s="14"/>
      <c r="J4" s="14" t="s">
        <v>9</v>
      </c>
    </row>
    <row r="5" spans="1:10" ht="24" customHeight="1">
      <c r="A5" s="16">
        <v>0</v>
      </c>
      <c r="B5" s="17"/>
      <c r="C5" s="17"/>
      <c r="D5" s="18"/>
      <c r="E5" s="19" t="s">
        <v>12</v>
      </c>
      <c r="F5" s="97" t="s">
        <v>13</v>
      </c>
      <c r="G5" s="98"/>
      <c r="H5" s="99"/>
      <c r="I5" s="97"/>
      <c r="J5" s="98"/>
    </row>
    <row r="6" spans="1:10" ht="24" customHeight="1">
      <c r="A6" s="24">
        <v>44092</v>
      </c>
      <c r="B6" s="17"/>
      <c r="C6" s="17"/>
      <c r="D6" s="25"/>
      <c r="E6" s="26"/>
      <c r="F6" s="100" t="s">
        <v>14</v>
      </c>
      <c r="G6" s="98" t="s">
        <v>15</v>
      </c>
      <c r="H6" s="101" t="s">
        <v>16</v>
      </c>
      <c r="I6" s="100"/>
      <c r="J6" s="102"/>
    </row>
    <row r="7" spans="1:10" ht="29.25" customHeight="1">
      <c r="A7" s="16"/>
      <c r="B7" s="17"/>
      <c r="C7" s="17"/>
      <c r="D7" s="25"/>
      <c r="E7" s="52"/>
      <c r="F7" s="100" t="s">
        <v>132</v>
      </c>
      <c r="G7" s="102" t="s">
        <v>133</v>
      </c>
      <c r="H7" s="101" t="s">
        <v>134</v>
      </c>
      <c r="I7" s="100" t="s">
        <v>135</v>
      </c>
      <c r="J7" s="102"/>
    </row>
    <row r="8" spans="1:10" ht="24" customHeight="1">
      <c r="A8" s="16"/>
      <c r="B8" s="17"/>
      <c r="C8" s="17"/>
      <c r="D8" s="25"/>
      <c r="E8" s="26"/>
      <c r="F8" s="100" t="s">
        <v>136</v>
      </c>
      <c r="G8" s="102" t="s">
        <v>137</v>
      </c>
      <c r="H8" s="101"/>
      <c r="I8" s="100"/>
      <c r="J8" s="102"/>
    </row>
    <row r="9" spans="1:10" ht="24" customHeight="1">
      <c r="A9" s="16"/>
      <c r="B9" s="17"/>
      <c r="C9" s="17"/>
      <c r="D9" s="25"/>
      <c r="E9" s="103"/>
      <c r="F9" s="100" t="s">
        <v>138</v>
      </c>
      <c r="G9" s="102" t="s">
        <v>139</v>
      </c>
      <c r="H9" s="101" t="s">
        <v>140</v>
      </c>
      <c r="I9" s="100"/>
      <c r="J9" s="102"/>
    </row>
    <row r="10" spans="1:10" ht="24" customHeight="1">
      <c r="A10" s="16"/>
      <c r="B10" s="17"/>
      <c r="C10" s="17"/>
      <c r="D10" s="25"/>
      <c r="E10" s="104" t="s">
        <v>141</v>
      </c>
      <c r="F10" s="100" t="s">
        <v>142</v>
      </c>
      <c r="G10" s="102" t="s">
        <v>143</v>
      </c>
      <c r="H10" s="101" t="s">
        <v>144</v>
      </c>
      <c r="I10" s="100" t="s">
        <v>145</v>
      </c>
      <c r="J10" s="102"/>
    </row>
    <row r="11" spans="1:10" ht="24" customHeight="1">
      <c r="A11" s="16"/>
      <c r="B11" s="17"/>
      <c r="C11" s="17"/>
      <c r="D11" s="25"/>
      <c r="E11" s="104" t="s">
        <v>146</v>
      </c>
      <c r="F11" s="100" t="s">
        <v>147</v>
      </c>
      <c r="G11" s="105" t="s">
        <v>148</v>
      </c>
      <c r="H11" s="101" t="s">
        <v>149</v>
      </c>
      <c r="I11" s="100" t="s">
        <v>150</v>
      </c>
      <c r="J11" s="106" t="s">
        <v>151</v>
      </c>
    </row>
    <row r="12" spans="1:10" ht="24" customHeight="1">
      <c r="A12" s="16"/>
      <c r="B12" s="17"/>
      <c r="C12" s="17"/>
      <c r="D12" s="25"/>
      <c r="E12" s="104" t="s">
        <v>152</v>
      </c>
      <c r="F12" s="100" t="s">
        <v>153</v>
      </c>
      <c r="G12" s="102" t="s">
        <v>154</v>
      </c>
      <c r="H12" s="101" t="s">
        <v>155</v>
      </c>
      <c r="I12" s="100" t="s">
        <v>156</v>
      </c>
      <c r="J12" s="106" t="s">
        <v>157</v>
      </c>
    </row>
    <row r="13" spans="1:10" ht="30.75" customHeight="1">
      <c r="A13" s="31"/>
      <c r="B13" s="17"/>
      <c r="C13" s="17"/>
      <c r="D13" s="25"/>
      <c r="E13" s="32"/>
      <c r="F13" s="107"/>
      <c r="G13" s="108"/>
      <c r="H13" s="109"/>
      <c r="I13" s="107"/>
      <c r="J13" s="108"/>
    </row>
    <row r="14" spans="1:10" ht="34.5" customHeight="1">
      <c r="A14" s="38">
        <v>1</v>
      </c>
      <c r="B14" s="39">
        <f>7.8+2.1+7+2.4</f>
        <v>19.299999999999997</v>
      </c>
      <c r="C14" s="39">
        <f>3.8+5.2+2.2+1.9+3.9+2.2</f>
        <v>19.2</v>
      </c>
      <c r="D14" s="40">
        <f>8.1+11.9</f>
        <v>20</v>
      </c>
      <c r="E14" s="41" t="s">
        <v>17</v>
      </c>
      <c r="F14" s="110" t="s">
        <v>18</v>
      </c>
      <c r="G14" s="111" t="s">
        <v>19</v>
      </c>
      <c r="H14" s="112" t="s">
        <v>158</v>
      </c>
      <c r="I14" s="111" t="s">
        <v>21</v>
      </c>
      <c r="J14" s="113" t="s">
        <v>159</v>
      </c>
    </row>
    <row r="15" spans="1:10" ht="34.5" customHeight="1">
      <c r="A15" s="24">
        <f>$A$6+A14</f>
        <v>44093</v>
      </c>
      <c r="B15" s="47"/>
      <c r="C15" s="47"/>
      <c r="D15" s="25"/>
      <c r="E15" s="19"/>
      <c r="F15" s="114" t="s">
        <v>160</v>
      </c>
      <c r="G15" s="100" t="s">
        <v>161</v>
      </c>
      <c r="H15" s="101" t="s">
        <v>162</v>
      </c>
      <c r="I15" s="100" t="s">
        <v>163</v>
      </c>
      <c r="J15" s="102" t="s">
        <v>164</v>
      </c>
    </row>
    <row r="16" spans="1:10" ht="34.5" customHeight="1">
      <c r="A16" s="16"/>
      <c r="B16" s="47"/>
      <c r="C16" s="47"/>
      <c r="D16" s="25"/>
      <c r="E16" s="26"/>
      <c r="F16" s="114" t="s">
        <v>165</v>
      </c>
      <c r="G16" s="100" t="s">
        <v>166</v>
      </c>
      <c r="H16" s="101" t="s">
        <v>167</v>
      </c>
      <c r="I16" s="100" t="s">
        <v>168</v>
      </c>
      <c r="J16" s="102" t="s">
        <v>169</v>
      </c>
    </row>
    <row r="17" spans="1:10" ht="29.25" customHeight="1">
      <c r="A17" s="16"/>
      <c r="B17" s="47"/>
      <c r="C17" s="47"/>
      <c r="D17" s="25"/>
      <c r="E17" s="26"/>
      <c r="F17" s="114" t="s">
        <v>170</v>
      </c>
      <c r="G17" s="102" t="s">
        <v>171</v>
      </c>
      <c r="H17" s="101" t="s">
        <v>172</v>
      </c>
      <c r="I17" s="100" t="s">
        <v>173</v>
      </c>
      <c r="J17" s="102" t="s">
        <v>174</v>
      </c>
    </row>
    <row r="18" spans="1:10" ht="24" customHeight="1">
      <c r="A18" s="16"/>
      <c r="B18" s="47"/>
      <c r="C18" s="47"/>
      <c r="D18" s="25"/>
      <c r="E18" s="52"/>
      <c r="F18" s="114" t="s">
        <v>175</v>
      </c>
      <c r="G18" s="102" t="s">
        <v>176</v>
      </c>
      <c r="H18" s="101" t="s">
        <v>177</v>
      </c>
      <c r="I18" s="100" t="s">
        <v>178</v>
      </c>
      <c r="J18" s="102" t="s">
        <v>179</v>
      </c>
    </row>
    <row r="19" spans="1:10" ht="24" customHeight="1">
      <c r="A19" s="16"/>
      <c r="B19" s="47"/>
      <c r="C19" s="47"/>
      <c r="D19" s="25"/>
      <c r="E19" s="104" t="s">
        <v>180</v>
      </c>
      <c r="F19" s="114" t="s">
        <v>181</v>
      </c>
      <c r="G19" s="115" t="s">
        <v>182</v>
      </c>
      <c r="H19" s="101" t="s">
        <v>183</v>
      </c>
      <c r="I19" s="100" t="s">
        <v>184</v>
      </c>
      <c r="J19" s="116" t="s">
        <v>185</v>
      </c>
    </row>
    <row r="20" spans="1:10" ht="24" customHeight="1">
      <c r="A20" s="16"/>
      <c r="B20" s="47"/>
      <c r="C20" s="47"/>
      <c r="D20" s="25"/>
      <c r="E20" s="104" t="s">
        <v>186</v>
      </c>
      <c r="F20" s="114" t="s">
        <v>187</v>
      </c>
      <c r="G20" s="102" t="s">
        <v>188</v>
      </c>
      <c r="H20" s="101" t="s">
        <v>189</v>
      </c>
      <c r="I20" s="100" t="s">
        <v>190</v>
      </c>
      <c r="J20" s="106" t="s">
        <v>191</v>
      </c>
    </row>
    <row r="21" spans="1:10" ht="24" customHeight="1">
      <c r="A21" s="16"/>
      <c r="B21" s="47"/>
      <c r="C21" s="47"/>
      <c r="D21" s="25"/>
      <c r="E21" s="104" t="s">
        <v>192</v>
      </c>
      <c r="F21" s="100" t="s">
        <v>193</v>
      </c>
      <c r="G21" s="102" t="s">
        <v>194</v>
      </c>
      <c r="H21" s="101"/>
      <c r="I21" s="100" t="s">
        <v>195</v>
      </c>
      <c r="J21" s="102"/>
    </row>
    <row r="22" spans="1:10" ht="24" customHeight="1">
      <c r="A22" s="16"/>
      <c r="B22" s="47"/>
      <c r="C22" s="47"/>
      <c r="D22" s="25"/>
      <c r="E22" s="104" t="s">
        <v>196</v>
      </c>
      <c r="F22" s="100" t="s">
        <v>197</v>
      </c>
      <c r="G22" s="102" t="s">
        <v>198</v>
      </c>
      <c r="H22" s="101" t="s">
        <v>199</v>
      </c>
      <c r="I22" s="100" t="s">
        <v>200</v>
      </c>
      <c r="J22" s="102"/>
    </row>
    <row r="23" spans="1:10" ht="24" customHeight="1">
      <c r="A23" s="16"/>
      <c r="B23" s="47"/>
      <c r="C23" s="47"/>
      <c r="D23" s="25"/>
      <c r="E23" s="104"/>
      <c r="F23" s="100" t="s">
        <v>201</v>
      </c>
      <c r="G23" s="117" t="s">
        <v>202</v>
      </c>
      <c r="H23" s="101" t="s">
        <v>203</v>
      </c>
      <c r="I23" s="100" t="s">
        <v>204</v>
      </c>
      <c r="J23" s="102" t="s">
        <v>205</v>
      </c>
    </row>
    <row r="24" spans="1:10" ht="29.25" customHeight="1">
      <c r="A24" s="31"/>
      <c r="B24" s="47"/>
      <c r="C24" s="47"/>
      <c r="D24" s="25"/>
      <c r="E24" s="49"/>
      <c r="F24" s="107"/>
      <c r="G24" s="108"/>
      <c r="H24" s="118"/>
      <c r="I24" s="107"/>
      <c r="J24" s="108"/>
    </row>
    <row r="25" spans="1:10" ht="32.25" customHeight="1">
      <c r="A25" s="38">
        <v>2</v>
      </c>
      <c r="B25" s="39">
        <f>8+2.8+2.1+3+2.9+1.1+4</f>
        <v>23.900000000000002</v>
      </c>
      <c r="C25" s="39">
        <v>22.3</v>
      </c>
      <c r="D25" s="39">
        <f>7.5+3+4.5+3.1+5.1</f>
        <v>23.200000000000003</v>
      </c>
      <c r="E25" s="41" t="s">
        <v>27</v>
      </c>
      <c r="F25" s="110" t="s">
        <v>28</v>
      </c>
      <c r="G25" s="119" t="s">
        <v>29</v>
      </c>
      <c r="H25" s="112" t="s">
        <v>206</v>
      </c>
      <c r="I25" s="111" t="s">
        <v>31</v>
      </c>
      <c r="J25" s="120" t="s">
        <v>32</v>
      </c>
    </row>
    <row r="26" spans="1:10" ht="36" customHeight="1">
      <c r="A26" s="24">
        <f>$A$6+A25</f>
        <v>44094</v>
      </c>
      <c r="B26" s="47"/>
      <c r="C26" s="47"/>
      <c r="D26" s="25"/>
      <c r="E26" s="26"/>
      <c r="F26" s="100" t="s">
        <v>207</v>
      </c>
      <c r="G26" s="102" t="s">
        <v>208</v>
      </c>
      <c r="H26" s="121" t="s">
        <v>209</v>
      </c>
      <c r="I26" s="100" t="s">
        <v>210</v>
      </c>
      <c r="J26" s="106" t="s">
        <v>211</v>
      </c>
    </row>
    <row r="27" spans="1:10" ht="24" customHeight="1">
      <c r="A27" s="16"/>
      <c r="B27" s="47"/>
      <c r="C27" s="47"/>
      <c r="D27" s="25"/>
      <c r="E27" s="52"/>
      <c r="F27" s="100" t="s">
        <v>212</v>
      </c>
      <c r="G27" s="102" t="s">
        <v>213</v>
      </c>
      <c r="H27" s="101" t="s">
        <v>214</v>
      </c>
      <c r="I27" s="100" t="s">
        <v>215</v>
      </c>
      <c r="J27" s="106" t="s">
        <v>216</v>
      </c>
    </row>
    <row r="28" spans="1:10" ht="24" customHeight="1">
      <c r="A28" s="16"/>
      <c r="B28" s="47"/>
      <c r="C28" s="47"/>
      <c r="D28" s="122"/>
      <c r="E28" s="123"/>
      <c r="F28" s="100" t="s">
        <v>217</v>
      </c>
      <c r="G28" s="102" t="s">
        <v>218</v>
      </c>
      <c r="H28" s="101" t="s">
        <v>219</v>
      </c>
      <c r="I28" s="100" t="s">
        <v>220</v>
      </c>
      <c r="J28" s="106" t="s">
        <v>221</v>
      </c>
    </row>
    <row r="29" spans="1:10" ht="24" customHeight="1">
      <c r="A29" s="16"/>
      <c r="B29" s="47"/>
      <c r="C29" s="47"/>
      <c r="D29" s="122"/>
      <c r="E29" s="123"/>
      <c r="F29" s="100" t="s">
        <v>222</v>
      </c>
      <c r="G29" s="102" t="s">
        <v>223</v>
      </c>
      <c r="H29" s="101" t="s">
        <v>224</v>
      </c>
      <c r="I29" s="100" t="s">
        <v>225</v>
      </c>
      <c r="J29" s="102"/>
    </row>
    <row r="30" spans="1:10" ht="24" customHeight="1">
      <c r="A30" s="16"/>
      <c r="B30" s="47"/>
      <c r="C30" s="47"/>
      <c r="D30" s="122"/>
      <c r="E30" s="104" t="s">
        <v>226</v>
      </c>
      <c r="F30" s="100" t="s">
        <v>227</v>
      </c>
      <c r="G30" s="102" t="s">
        <v>228</v>
      </c>
      <c r="H30" s="101" t="s">
        <v>229</v>
      </c>
      <c r="I30" s="100" t="s">
        <v>230</v>
      </c>
      <c r="J30" s="102"/>
    </row>
    <row r="31" spans="1:10" ht="24" customHeight="1">
      <c r="A31" s="16"/>
      <c r="B31" s="47"/>
      <c r="C31" s="47"/>
      <c r="D31" s="122"/>
      <c r="E31" s="123"/>
      <c r="F31" s="100" t="s">
        <v>231</v>
      </c>
      <c r="G31" s="102" t="s">
        <v>232</v>
      </c>
      <c r="H31" s="101" t="s">
        <v>233</v>
      </c>
      <c r="I31" s="100" t="s">
        <v>234</v>
      </c>
      <c r="J31" s="102" t="s">
        <v>235</v>
      </c>
    </row>
    <row r="32" spans="1:10" ht="24" customHeight="1">
      <c r="A32" s="16"/>
      <c r="B32" s="47"/>
      <c r="C32" s="47"/>
      <c r="D32" s="122"/>
      <c r="E32" s="123"/>
      <c r="F32" s="100" t="s">
        <v>236</v>
      </c>
      <c r="G32" s="102" t="s">
        <v>237</v>
      </c>
      <c r="H32" s="102" t="s">
        <v>238</v>
      </c>
      <c r="I32" s="100" t="s">
        <v>239</v>
      </c>
      <c r="J32" s="102"/>
    </row>
    <row r="33" spans="1:10" ht="24" customHeight="1">
      <c r="A33" s="16"/>
      <c r="B33" s="47"/>
      <c r="C33" s="47"/>
      <c r="D33" s="122"/>
      <c r="E33" s="123"/>
      <c r="F33" s="100" t="s">
        <v>240</v>
      </c>
      <c r="G33" s="102" t="s">
        <v>241</v>
      </c>
      <c r="H33" s="102" t="s">
        <v>242</v>
      </c>
      <c r="I33" s="100" t="s">
        <v>243</v>
      </c>
      <c r="J33" s="102"/>
    </row>
    <row r="34" spans="1:10" ht="24" customHeight="1">
      <c r="A34" s="31"/>
      <c r="B34" s="47"/>
      <c r="C34" s="47"/>
      <c r="D34" s="25"/>
      <c r="E34" s="54"/>
      <c r="F34" s="107"/>
      <c r="G34" s="108"/>
      <c r="H34" s="124"/>
      <c r="I34" s="107"/>
      <c r="J34" s="108"/>
    </row>
    <row r="35" spans="1:10" ht="30.75" customHeight="1">
      <c r="A35" s="38">
        <v>3</v>
      </c>
      <c r="B35" s="39">
        <f>7+5.7+8.5</f>
        <v>21.2</v>
      </c>
      <c r="C35" s="39">
        <v>19.8</v>
      </c>
      <c r="D35" s="39">
        <f>6.8+14.9</f>
        <v>21.7</v>
      </c>
      <c r="E35" s="41" t="s">
        <v>37</v>
      </c>
      <c r="F35" s="111" t="s">
        <v>244</v>
      </c>
      <c r="G35" s="119" t="s">
        <v>245</v>
      </c>
      <c r="H35" s="112" t="s">
        <v>246</v>
      </c>
      <c r="I35" s="111" t="s">
        <v>247</v>
      </c>
      <c r="J35" s="119"/>
    </row>
    <row r="36" spans="1:10" ht="28.5" customHeight="1">
      <c r="A36" s="24">
        <f>$A$6+A35</f>
        <v>44095</v>
      </c>
      <c r="B36" s="47"/>
      <c r="C36" s="47"/>
      <c r="D36" s="25"/>
      <c r="E36" s="52"/>
      <c r="F36" s="100" t="s">
        <v>248</v>
      </c>
      <c r="G36" s="102" t="s">
        <v>249</v>
      </c>
      <c r="H36" s="101" t="s">
        <v>250</v>
      </c>
      <c r="I36" s="100" t="s">
        <v>251</v>
      </c>
      <c r="J36" s="102" t="s">
        <v>252</v>
      </c>
    </row>
    <row r="37" spans="1:10" ht="24" customHeight="1">
      <c r="A37" s="16"/>
      <c r="B37" s="47"/>
      <c r="C37" s="47"/>
      <c r="D37" s="25"/>
      <c r="E37" s="26"/>
      <c r="F37" s="125" t="s">
        <v>38</v>
      </c>
      <c r="G37" s="102" t="s">
        <v>39</v>
      </c>
      <c r="H37" s="101" t="s">
        <v>253</v>
      </c>
      <c r="I37" s="100" t="s">
        <v>41</v>
      </c>
      <c r="J37" s="102"/>
    </row>
    <row r="38" spans="1:10" ht="30" customHeight="1">
      <c r="A38" s="16"/>
      <c r="B38" s="47"/>
      <c r="C38" s="47"/>
      <c r="D38" s="25"/>
      <c r="E38" s="52"/>
      <c r="F38" s="100" t="s">
        <v>254</v>
      </c>
      <c r="G38" s="102" t="s">
        <v>255</v>
      </c>
      <c r="H38" s="101" t="s">
        <v>256</v>
      </c>
      <c r="I38" s="100" t="s">
        <v>257</v>
      </c>
      <c r="J38" s="102" t="s">
        <v>258</v>
      </c>
    </row>
    <row r="39" spans="1:10" ht="24" customHeight="1">
      <c r="A39" s="16"/>
      <c r="B39" s="47"/>
      <c r="C39" s="47"/>
      <c r="D39" s="25"/>
      <c r="E39" s="26"/>
      <c r="F39" s="100" t="s">
        <v>259</v>
      </c>
      <c r="G39" s="102" t="s">
        <v>260</v>
      </c>
      <c r="H39" s="121" t="s">
        <v>261</v>
      </c>
      <c r="I39" s="100" t="s">
        <v>262</v>
      </c>
      <c r="J39" s="102" t="s">
        <v>263</v>
      </c>
    </row>
    <row r="40" spans="1:10" ht="24" customHeight="1">
      <c r="A40" s="16"/>
      <c r="B40" s="47"/>
      <c r="C40" s="47"/>
      <c r="D40" s="25"/>
      <c r="E40" s="26"/>
      <c r="F40" s="100" t="s">
        <v>264</v>
      </c>
      <c r="G40" s="102" t="s">
        <v>265</v>
      </c>
      <c r="H40" s="121" t="s">
        <v>266</v>
      </c>
      <c r="I40" s="100" t="s">
        <v>267</v>
      </c>
      <c r="J40" s="102"/>
    </row>
    <row r="41" spans="1:10" ht="24" customHeight="1">
      <c r="A41" s="16"/>
      <c r="B41" s="47"/>
      <c r="C41" s="47"/>
      <c r="D41" s="25"/>
      <c r="E41" s="26"/>
      <c r="F41" s="100" t="s">
        <v>268</v>
      </c>
      <c r="G41" s="102" t="s">
        <v>269</v>
      </c>
      <c r="H41" s="101" t="s">
        <v>270</v>
      </c>
      <c r="I41" s="100" t="s">
        <v>251</v>
      </c>
      <c r="J41" s="102" t="s">
        <v>271</v>
      </c>
    </row>
    <row r="42" spans="1:10" ht="30" customHeight="1">
      <c r="A42" s="16"/>
      <c r="B42" s="47"/>
      <c r="C42" s="47"/>
      <c r="D42" s="25"/>
      <c r="E42" s="52"/>
      <c r="F42" s="100" t="s">
        <v>272</v>
      </c>
      <c r="G42" s="102" t="s">
        <v>273</v>
      </c>
      <c r="H42" s="101" t="s">
        <v>274</v>
      </c>
      <c r="I42" s="100" t="s">
        <v>275</v>
      </c>
      <c r="J42" s="102" t="s">
        <v>276</v>
      </c>
    </row>
    <row r="43" spans="1:10" ht="24" customHeight="1">
      <c r="A43" s="16"/>
      <c r="B43" s="61" t="s">
        <v>277</v>
      </c>
      <c r="C43" s="61"/>
      <c r="D43" s="25"/>
      <c r="E43" s="126"/>
      <c r="F43" s="100" t="s">
        <v>278</v>
      </c>
      <c r="G43" s="102" t="s">
        <v>279</v>
      </c>
      <c r="H43" s="121" t="s">
        <v>280</v>
      </c>
      <c r="I43" s="100" t="s">
        <v>281</v>
      </c>
      <c r="J43" s="102" t="s">
        <v>282</v>
      </c>
    </row>
    <row r="44" spans="1:10" ht="24" customHeight="1">
      <c r="A44" s="16"/>
      <c r="B44" s="61"/>
      <c r="C44" s="61"/>
      <c r="D44" s="25"/>
      <c r="E44" s="126"/>
      <c r="F44" s="100" t="s">
        <v>283</v>
      </c>
      <c r="G44" s="102" t="s">
        <v>284</v>
      </c>
      <c r="H44" s="121" t="s">
        <v>285</v>
      </c>
      <c r="I44" s="100" t="s">
        <v>286</v>
      </c>
      <c r="J44" s="102" t="s">
        <v>276</v>
      </c>
    </row>
    <row r="45" spans="1:10" ht="24" customHeight="1">
      <c r="A45" s="16"/>
      <c r="B45" s="61"/>
      <c r="C45" s="61"/>
      <c r="D45" s="25"/>
      <c r="E45" s="127" t="s">
        <v>287</v>
      </c>
      <c r="F45" s="100" t="s">
        <v>288</v>
      </c>
      <c r="G45" s="102" t="s">
        <v>289</v>
      </c>
      <c r="H45" s="121" t="s">
        <v>290</v>
      </c>
      <c r="I45" s="100" t="s">
        <v>291</v>
      </c>
      <c r="J45" s="102"/>
    </row>
    <row r="46" spans="1:10" ht="24" customHeight="1">
      <c r="A46" s="128"/>
      <c r="B46" s="47"/>
      <c r="C46" s="47"/>
      <c r="D46" s="25"/>
      <c r="E46" s="26"/>
      <c r="F46" s="100" t="s">
        <v>292</v>
      </c>
      <c r="G46" s="102" t="s">
        <v>293</v>
      </c>
      <c r="H46" s="121" t="s">
        <v>294</v>
      </c>
      <c r="I46" s="100" t="s">
        <v>295</v>
      </c>
      <c r="J46" s="102" t="s">
        <v>296</v>
      </c>
    </row>
    <row r="47" spans="1:10" ht="24" customHeight="1">
      <c r="A47" s="128"/>
      <c r="B47" s="47"/>
      <c r="C47" s="47"/>
      <c r="D47" s="25"/>
      <c r="E47" s="26"/>
      <c r="F47" s="100" t="s">
        <v>297</v>
      </c>
      <c r="G47" s="102" t="s">
        <v>298</v>
      </c>
      <c r="H47" s="121" t="s">
        <v>299</v>
      </c>
      <c r="I47" s="100" t="s">
        <v>300</v>
      </c>
      <c r="J47" s="102"/>
    </row>
    <row r="48" spans="1:10" ht="24" customHeight="1">
      <c r="A48" s="128"/>
      <c r="B48" s="47"/>
      <c r="C48" s="47"/>
      <c r="D48" s="25"/>
      <c r="E48" s="26"/>
      <c r="F48" s="100" t="s">
        <v>301</v>
      </c>
      <c r="G48" s="102" t="s">
        <v>302</v>
      </c>
      <c r="H48" s="121" t="s">
        <v>303</v>
      </c>
      <c r="I48" s="100" t="s">
        <v>304</v>
      </c>
      <c r="J48" s="102"/>
    </row>
    <row r="49" spans="1:10" ht="24" customHeight="1">
      <c r="A49" s="128"/>
      <c r="B49" s="47"/>
      <c r="C49" s="47"/>
      <c r="D49" s="25"/>
      <c r="E49" s="26" t="s">
        <v>305</v>
      </c>
      <c r="F49" s="100" t="s">
        <v>306</v>
      </c>
      <c r="G49" s="102" t="s">
        <v>307</v>
      </c>
      <c r="H49" s="121" t="s">
        <v>308</v>
      </c>
      <c r="I49" s="100" t="s">
        <v>309</v>
      </c>
      <c r="J49" s="106" t="s">
        <v>310</v>
      </c>
    </row>
    <row r="50" spans="1:10" ht="24" customHeight="1">
      <c r="A50" s="128"/>
      <c r="B50" s="47"/>
      <c r="C50" s="47"/>
      <c r="D50" s="25"/>
      <c r="E50" s="26"/>
      <c r="F50" s="129"/>
      <c r="G50" s="102"/>
      <c r="H50" s="121"/>
      <c r="I50" s="100"/>
      <c r="J50" s="102"/>
    </row>
    <row r="51" spans="1:10" ht="36.75" customHeight="1">
      <c r="A51" s="130" t="s">
        <v>311</v>
      </c>
      <c r="B51" s="131">
        <f>6+2.5+5.5+4.5+3.4</f>
        <v>21.9</v>
      </c>
      <c r="C51" s="131">
        <v>22</v>
      </c>
      <c r="D51" s="131">
        <f>6.3+6.6+9.3</f>
        <v>22.2</v>
      </c>
      <c r="E51" s="132" t="s">
        <v>312</v>
      </c>
      <c r="F51" s="129" t="s">
        <v>313</v>
      </c>
      <c r="G51" s="102" t="s">
        <v>314</v>
      </c>
      <c r="H51" s="101" t="s">
        <v>315</v>
      </c>
      <c r="I51" s="100" t="s">
        <v>316</v>
      </c>
      <c r="J51" s="106" t="s">
        <v>317</v>
      </c>
    </row>
    <row r="52" spans="1:10" ht="24" customHeight="1">
      <c r="A52" s="57"/>
      <c r="B52" s="47"/>
      <c r="C52" s="47"/>
      <c r="D52" s="25"/>
      <c r="E52" s="26"/>
      <c r="F52" s="107"/>
      <c r="G52" s="108"/>
      <c r="H52" s="124"/>
      <c r="I52" s="107"/>
      <c r="J52" s="108"/>
    </row>
    <row r="53" spans="1:10" ht="24" customHeight="1">
      <c r="A53" s="38">
        <v>4</v>
      </c>
      <c r="B53" s="64" t="s">
        <v>318</v>
      </c>
      <c r="C53" s="39">
        <f>8.1+11.9</f>
        <v>20</v>
      </c>
      <c r="D53" s="39">
        <f>6.3+3.2+12</f>
        <v>21.5</v>
      </c>
      <c r="E53" s="41" t="s">
        <v>47</v>
      </c>
      <c r="F53" s="133" t="s">
        <v>319</v>
      </c>
      <c r="G53" s="119" t="s">
        <v>320</v>
      </c>
      <c r="H53" s="112" t="s">
        <v>321</v>
      </c>
      <c r="I53" s="111" t="s">
        <v>51</v>
      </c>
      <c r="J53" s="119" t="s">
        <v>322</v>
      </c>
    </row>
    <row r="54" spans="1:10" ht="24" customHeight="1">
      <c r="A54" s="24">
        <f>$A$6+A53</f>
        <v>44096</v>
      </c>
      <c r="B54" s="47"/>
      <c r="C54" s="47"/>
      <c r="D54" s="25"/>
      <c r="E54" s="26"/>
      <c r="F54" s="134" t="s">
        <v>323</v>
      </c>
      <c r="G54" s="102" t="s">
        <v>324</v>
      </c>
      <c r="H54" s="101" t="s">
        <v>325</v>
      </c>
      <c r="I54" s="100" t="s">
        <v>326</v>
      </c>
      <c r="J54" s="102" t="s">
        <v>52</v>
      </c>
    </row>
    <row r="55" spans="1:10" ht="31.5" customHeight="1">
      <c r="A55" s="57"/>
      <c r="B55" s="47"/>
      <c r="C55" s="47"/>
      <c r="D55" s="25"/>
      <c r="E55" s="52"/>
      <c r="F55" s="107"/>
      <c r="G55" s="108"/>
      <c r="H55" s="124"/>
      <c r="I55" s="107"/>
      <c r="J55" s="108"/>
    </row>
    <row r="56" spans="1:10" ht="33.75" customHeight="1">
      <c r="A56" s="38">
        <v>5</v>
      </c>
      <c r="B56" s="39">
        <f>11.5+7.2+5.5+3.8</f>
        <v>28</v>
      </c>
      <c r="C56" s="39"/>
      <c r="D56" s="39">
        <f>7.2+9</f>
        <v>16.2</v>
      </c>
      <c r="E56" s="41" t="s">
        <v>56</v>
      </c>
      <c r="F56" s="135" t="s">
        <v>57</v>
      </c>
      <c r="G56" s="119" t="s">
        <v>58</v>
      </c>
      <c r="H56" s="136" t="s">
        <v>59</v>
      </c>
      <c r="I56" s="111" t="s">
        <v>327</v>
      </c>
      <c r="J56" s="137" t="s">
        <v>61</v>
      </c>
    </row>
    <row r="57" spans="1:10" ht="37.5" customHeight="1">
      <c r="A57" s="24">
        <f>$A$6+A56</f>
        <v>44097</v>
      </c>
      <c r="B57" s="61" t="s">
        <v>64</v>
      </c>
      <c r="C57" s="62">
        <v>19</v>
      </c>
      <c r="D57" s="25"/>
      <c r="E57" s="19" t="s">
        <v>65</v>
      </c>
      <c r="F57" s="100" t="s">
        <v>328</v>
      </c>
      <c r="G57" s="102" t="s">
        <v>329</v>
      </c>
      <c r="H57" s="101" t="s">
        <v>330</v>
      </c>
      <c r="I57" s="100" t="s">
        <v>331</v>
      </c>
      <c r="J57" s="102"/>
    </row>
    <row r="58" spans="1:10" ht="20.25" customHeight="1">
      <c r="A58" s="57"/>
      <c r="B58" s="47"/>
      <c r="C58" s="47"/>
      <c r="D58" s="25"/>
      <c r="E58" s="26"/>
      <c r="F58" s="107"/>
      <c r="G58" s="108"/>
      <c r="H58" s="118"/>
      <c r="I58" s="107"/>
      <c r="J58" s="108"/>
    </row>
    <row r="59" spans="1:10" ht="33.75" customHeight="1">
      <c r="A59" s="38">
        <v>6</v>
      </c>
      <c r="B59" s="39">
        <f>3.5+8.8+2+1.5</f>
        <v>15.8</v>
      </c>
      <c r="C59" s="64" t="s">
        <v>67</v>
      </c>
      <c r="D59" s="39">
        <f>3.4+8.7+3.4</f>
        <v>15.5</v>
      </c>
      <c r="E59" s="41" t="s">
        <v>68</v>
      </c>
      <c r="F59" s="138" t="s">
        <v>332</v>
      </c>
      <c r="G59" s="119" t="s">
        <v>333</v>
      </c>
      <c r="H59" s="112" t="s">
        <v>334</v>
      </c>
      <c r="I59" s="111" t="s">
        <v>335</v>
      </c>
      <c r="J59" s="120" t="s">
        <v>336</v>
      </c>
    </row>
    <row r="60" spans="1:10" ht="24" customHeight="1">
      <c r="A60" s="24">
        <f>$A$6+A59</f>
        <v>44098</v>
      </c>
      <c r="B60" s="47"/>
      <c r="C60" s="47"/>
      <c r="D60" s="25"/>
      <c r="E60" s="26"/>
      <c r="F60" s="114" t="s">
        <v>337</v>
      </c>
      <c r="G60" s="102" t="s">
        <v>338</v>
      </c>
      <c r="H60" s="121" t="s">
        <v>339</v>
      </c>
      <c r="I60" s="100" t="s">
        <v>340</v>
      </c>
      <c r="J60" s="106" t="s">
        <v>341</v>
      </c>
    </row>
    <row r="61" spans="1:10" ht="30" customHeight="1">
      <c r="A61" s="128"/>
      <c r="B61" s="47"/>
      <c r="C61" s="47"/>
      <c r="D61" s="25"/>
      <c r="E61" s="52"/>
      <c r="F61" s="139" t="s">
        <v>69</v>
      </c>
      <c r="G61" s="102" t="s">
        <v>70</v>
      </c>
      <c r="H61" s="101" t="s">
        <v>71</v>
      </c>
      <c r="I61" s="100" t="s">
        <v>72</v>
      </c>
      <c r="J61" s="106" t="s">
        <v>73</v>
      </c>
    </row>
    <row r="62" spans="1:10" ht="35.25" customHeight="1">
      <c r="A62" s="128"/>
      <c r="B62" s="47"/>
      <c r="C62" s="47"/>
      <c r="D62" s="25"/>
      <c r="E62" s="49"/>
      <c r="F62" s="114" t="s">
        <v>342</v>
      </c>
      <c r="G62" s="102" t="s">
        <v>343</v>
      </c>
      <c r="H62" s="121" t="s">
        <v>344</v>
      </c>
      <c r="I62" s="100" t="s">
        <v>345</v>
      </c>
      <c r="J62" s="106" t="s">
        <v>346</v>
      </c>
    </row>
    <row r="63" spans="1:10" ht="24" customHeight="1">
      <c r="A63" s="128"/>
      <c r="B63" s="47"/>
      <c r="C63" s="47"/>
      <c r="D63" s="25"/>
      <c r="E63" s="49" t="s">
        <v>347</v>
      </c>
      <c r="F63" s="100" t="s">
        <v>348</v>
      </c>
      <c r="G63" s="102" t="s">
        <v>338</v>
      </c>
      <c r="H63" s="121" t="s">
        <v>341</v>
      </c>
      <c r="I63" s="100" t="s">
        <v>349</v>
      </c>
      <c r="J63" s="102"/>
    </row>
    <row r="64" spans="1:10" ht="24" customHeight="1">
      <c r="A64" s="128"/>
      <c r="B64" s="47"/>
      <c r="C64" s="47"/>
      <c r="D64" s="25"/>
      <c r="E64" s="49" t="s">
        <v>350</v>
      </c>
      <c r="F64" s="100" t="s">
        <v>351</v>
      </c>
      <c r="G64" s="102" t="s">
        <v>352</v>
      </c>
      <c r="H64" s="121" t="s">
        <v>353</v>
      </c>
      <c r="I64" s="100" t="s">
        <v>354</v>
      </c>
      <c r="J64" s="102" t="s">
        <v>355</v>
      </c>
    </row>
    <row r="65" spans="1:10" ht="24" customHeight="1">
      <c r="A65" s="128"/>
      <c r="B65" s="47"/>
      <c r="C65" s="47"/>
      <c r="D65" s="25"/>
      <c r="E65" s="49"/>
      <c r="F65" s="100"/>
      <c r="G65" s="102"/>
      <c r="H65" s="121"/>
      <c r="I65" s="100"/>
      <c r="J65" s="102"/>
    </row>
    <row r="66" spans="1:10" ht="31.5" customHeight="1">
      <c r="A66" s="16" t="s">
        <v>356</v>
      </c>
      <c r="B66" s="47">
        <f>1+2+7.5+4.5</f>
        <v>15</v>
      </c>
      <c r="C66" s="47"/>
      <c r="D66" s="25"/>
      <c r="E66" s="52" t="s">
        <v>357</v>
      </c>
      <c r="F66" s="100" t="s">
        <v>358</v>
      </c>
      <c r="G66" s="102" t="s">
        <v>359</v>
      </c>
      <c r="H66" s="101" t="s">
        <v>360</v>
      </c>
      <c r="I66" s="100" t="s">
        <v>361</v>
      </c>
      <c r="J66" s="102"/>
    </row>
    <row r="67" spans="1:10" ht="31.5" customHeight="1">
      <c r="A67" s="128"/>
      <c r="B67" s="47"/>
      <c r="C67" s="47"/>
      <c r="D67" s="25"/>
      <c r="E67" s="52"/>
      <c r="F67" s="100" t="s">
        <v>362</v>
      </c>
      <c r="G67" s="102" t="s">
        <v>363</v>
      </c>
      <c r="H67" s="101" t="s">
        <v>364</v>
      </c>
      <c r="I67" s="100" t="s">
        <v>365</v>
      </c>
      <c r="J67" s="102"/>
    </row>
    <row r="68" spans="1:10" ht="30.75" customHeight="1">
      <c r="A68" s="57"/>
      <c r="B68" s="47"/>
      <c r="C68" s="47"/>
      <c r="D68" s="25"/>
      <c r="E68" s="52"/>
      <c r="F68" s="107"/>
      <c r="G68" s="108"/>
      <c r="H68" s="124"/>
      <c r="I68" s="140"/>
      <c r="J68" s="108"/>
    </row>
    <row r="69" spans="1:10" ht="24" customHeight="1">
      <c r="A69" s="38">
        <v>7</v>
      </c>
      <c r="B69" s="64" t="s">
        <v>76</v>
      </c>
      <c r="C69" s="39">
        <v>30</v>
      </c>
      <c r="D69" s="39">
        <f>2.9+3.2+8.8+2</f>
        <v>16.9</v>
      </c>
      <c r="E69" s="41" t="s">
        <v>77</v>
      </c>
      <c r="F69" s="141" t="s">
        <v>78</v>
      </c>
      <c r="G69" s="119" t="s">
        <v>79</v>
      </c>
      <c r="H69" s="136" t="s">
        <v>366</v>
      </c>
      <c r="I69" s="111" t="s">
        <v>81</v>
      </c>
      <c r="J69" s="119"/>
    </row>
    <row r="70" spans="1:10" ht="31.5" customHeight="1">
      <c r="A70" s="24">
        <f>$A$6+A69</f>
        <v>44099</v>
      </c>
      <c r="B70" s="47"/>
      <c r="C70" s="47"/>
      <c r="D70" s="25"/>
      <c r="E70" s="52"/>
      <c r="F70" s="100" t="s">
        <v>367</v>
      </c>
      <c r="G70" s="102" t="s">
        <v>368</v>
      </c>
      <c r="H70" s="101" t="s">
        <v>369</v>
      </c>
      <c r="I70" s="100" t="s">
        <v>370</v>
      </c>
      <c r="J70" s="102"/>
    </row>
    <row r="71" spans="1:10" ht="31.5" customHeight="1">
      <c r="A71" s="128"/>
      <c r="B71" s="47"/>
      <c r="C71" s="47"/>
      <c r="D71" s="25"/>
      <c r="E71" s="52"/>
      <c r="F71" s="100" t="s">
        <v>371</v>
      </c>
      <c r="G71" s="102" t="s">
        <v>372</v>
      </c>
      <c r="H71" s="101" t="s">
        <v>373</v>
      </c>
      <c r="I71" s="100" t="s">
        <v>374</v>
      </c>
      <c r="J71" s="102"/>
    </row>
    <row r="72" spans="1:10" ht="31.5" customHeight="1">
      <c r="A72" s="128"/>
      <c r="B72" s="47"/>
      <c r="C72" s="47"/>
      <c r="D72" s="25"/>
      <c r="E72" s="52"/>
      <c r="F72" s="100" t="s">
        <v>375</v>
      </c>
      <c r="G72" s="102" t="s">
        <v>376</v>
      </c>
      <c r="H72" s="142"/>
      <c r="I72" s="100" t="s">
        <v>377</v>
      </c>
      <c r="J72" s="102"/>
    </row>
    <row r="73" spans="1:10" ht="31.5" customHeight="1">
      <c r="A73" s="128"/>
      <c r="B73" s="47"/>
      <c r="C73" s="47"/>
      <c r="D73" s="25"/>
      <c r="E73" s="52"/>
      <c r="F73" s="100" t="s">
        <v>378</v>
      </c>
      <c r="G73" s="102"/>
      <c r="H73" s="142"/>
      <c r="I73" s="100"/>
      <c r="J73" s="102"/>
    </row>
    <row r="74" spans="1:10" ht="31.5" customHeight="1">
      <c r="A74" s="128"/>
      <c r="B74" s="47"/>
      <c r="C74" s="47"/>
      <c r="D74" s="25"/>
      <c r="E74" s="104" t="s">
        <v>379</v>
      </c>
      <c r="F74" s="100" t="s">
        <v>380</v>
      </c>
      <c r="G74" s="102" t="s">
        <v>381</v>
      </c>
      <c r="H74" s="101" t="s">
        <v>382</v>
      </c>
      <c r="I74" s="100" t="s">
        <v>383</v>
      </c>
      <c r="J74" s="102"/>
    </row>
    <row r="75" spans="1:10" ht="31.5" customHeight="1">
      <c r="A75" s="57"/>
      <c r="B75" s="47"/>
      <c r="C75" s="47"/>
      <c r="D75" s="25"/>
      <c r="E75" s="52"/>
      <c r="F75" s="107"/>
      <c r="G75" s="108"/>
      <c r="H75" s="124"/>
      <c r="I75" s="124"/>
      <c r="J75" s="108"/>
    </row>
    <row r="76" spans="1:10" ht="31.5" customHeight="1">
      <c r="A76" s="38">
        <v>8</v>
      </c>
      <c r="B76" s="39">
        <f>2+5.2+3.9+4.9+5.3</f>
        <v>21.3</v>
      </c>
      <c r="C76" s="39">
        <v>18.5</v>
      </c>
      <c r="D76" s="39">
        <f>5.2+9.1+5.4</f>
        <v>19.700000000000003</v>
      </c>
      <c r="E76" s="41" t="s">
        <v>85</v>
      </c>
      <c r="F76" s="141" t="s">
        <v>86</v>
      </c>
      <c r="G76" s="119" t="s">
        <v>87</v>
      </c>
      <c r="H76" s="143"/>
      <c r="I76" s="111" t="s">
        <v>89</v>
      </c>
      <c r="J76" s="119"/>
    </row>
    <row r="77" spans="1:10" ht="31.5" customHeight="1">
      <c r="A77" s="24">
        <f>$A$6+A76</f>
        <v>44100</v>
      </c>
      <c r="B77" s="47"/>
      <c r="C77" s="47"/>
      <c r="D77" s="25"/>
      <c r="E77" s="52"/>
      <c r="F77" s="100" t="s">
        <v>384</v>
      </c>
      <c r="G77" s="102" t="s">
        <v>385</v>
      </c>
      <c r="H77" s="101" t="s">
        <v>386</v>
      </c>
      <c r="I77" s="100" t="s">
        <v>387</v>
      </c>
      <c r="J77" s="102"/>
    </row>
    <row r="78" spans="1:10" ht="31.5" customHeight="1">
      <c r="A78" s="128"/>
      <c r="B78" s="47"/>
      <c r="C78" s="47"/>
      <c r="D78" s="25"/>
      <c r="E78" s="52"/>
      <c r="F78" s="100" t="s">
        <v>388</v>
      </c>
      <c r="G78" s="102" t="s">
        <v>389</v>
      </c>
      <c r="H78" s="142"/>
      <c r="I78" s="100" t="s">
        <v>390</v>
      </c>
      <c r="J78" s="102"/>
    </row>
    <row r="79" spans="1:10" ht="31.5" customHeight="1">
      <c r="A79" s="128"/>
      <c r="B79" s="47"/>
      <c r="C79" s="47"/>
      <c r="D79" s="25"/>
      <c r="E79" s="52"/>
      <c r="F79" s="100"/>
      <c r="G79" s="102"/>
      <c r="H79" s="142"/>
      <c r="I79" s="100"/>
      <c r="J79" s="102"/>
    </row>
    <row r="80" spans="1:10" ht="31.5" customHeight="1">
      <c r="A80" s="16">
        <v>9</v>
      </c>
      <c r="B80" s="144">
        <f>7.3+3.4+2+10.8</f>
        <v>23.5</v>
      </c>
      <c r="C80" s="144"/>
      <c r="D80" s="145" t="s">
        <v>391</v>
      </c>
      <c r="E80" s="146" t="s">
        <v>392</v>
      </c>
      <c r="F80" s="100" t="s">
        <v>393</v>
      </c>
      <c r="G80" s="102"/>
      <c r="H80" s="142"/>
      <c r="I80" s="100" t="s">
        <v>394</v>
      </c>
      <c r="J80" s="102"/>
    </row>
    <row r="81" spans="1:10" ht="31.5" customHeight="1">
      <c r="A81" s="74">
        <f>$A$6+A80</f>
        <v>44101</v>
      </c>
      <c r="B81" s="47"/>
      <c r="C81" s="47"/>
      <c r="D81" s="147" t="s">
        <v>395</v>
      </c>
      <c r="E81" s="52"/>
      <c r="F81" s="107" t="s">
        <v>396</v>
      </c>
      <c r="G81" s="108"/>
      <c r="H81" s="124"/>
      <c r="I81" s="107" t="s">
        <v>397</v>
      </c>
      <c r="J81" s="108"/>
    </row>
    <row r="82" spans="1:10" ht="31.5" customHeight="1">
      <c r="A82" s="148"/>
      <c r="B82" s="64" t="s">
        <v>398</v>
      </c>
      <c r="C82" s="39">
        <v>29.7</v>
      </c>
      <c r="D82" s="39">
        <f>7+6.1+11.3+3.8-(4.1+3.8)+4.1</f>
        <v>24.4</v>
      </c>
      <c r="E82" s="41" t="s">
        <v>93</v>
      </c>
      <c r="F82" s="111" t="s">
        <v>399</v>
      </c>
      <c r="G82" s="119" t="s">
        <v>400</v>
      </c>
      <c r="H82" s="112" t="s">
        <v>401</v>
      </c>
      <c r="I82" s="111" t="s">
        <v>402</v>
      </c>
      <c r="J82" s="119"/>
    </row>
    <row r="83" spans="1:10" ht="31.5" customHeight="1">
      <c r="A83" s="128"/>
      <c r="B83" s="47"/>
      <c r="C83" s="47"/>
      <c r="D83" s="25"/>
      <c r="E83" s="52"/>
      <c r="F83" s="125" t="s">
        <v>94</v>
      </c>
      <c r="G83" s="102" t="s">
        <v>95</v>
      </c>
      <c r="H83" s="101" t="s">
        <v>96</v>
      </c>
      <c r="I83" s="100" t="s">
        <v>97</v>
      </c>
      <c r="J83" s="102" t="s">
        <v>403</v>
      </c>
    </row>
    <row r="84" spans="1:10" ht="31.5" customHeight="1">
      <c r="A84" s="57"/>
      <c r="B84" s="47"/>
      <c r="C84" s="47"/>
      <c r="D84" s="25"/>
      <c r="E84" s="52"/>
      <c r="F84" s="107"/>
      <c r="G84" s="108"/>
      <c r="H84" s="149"/>
      <c r="I84" s="107"/>
      <c r="J84" s="108"/>
    </row>
    <row r="85" spans="1:10" ht="31.5" customHeight="1">
      <c r="A85" s="38">
        <v>10</v>
      </c>
      <c r="B85" s="39">
        <f>5+4.7+4.9+7.8</f>
        <v>22.4</v>
      </c>
      <c r="C85" s="39">
        <v>16.1</v>
      </c>
      <c r="D85" s="39">
        <f>9.2+7.7</f>
        <v>16.9</v>
      </c>
      <c r="E85" s="41" t="s">
        <v>101</v>
      </c>
      <c r="F85" s="141" t="s">
        <v>102</v>
      </c>
      <c r="G85" s="119" t="s">
        <v>103</v>
      </c>
      <c r="H85" s="112" t="s">
        <v>104</v>
      </c>
      <c r="I85" s="111" t="s">
        <v>105</v>
      </c>
      <c r="J85" s="119"/>
    </row>
    <row r="86" spans="1:10" ht="31.5" customHeight="1">
      <c r="A86" s="24">
        <f>$A$6+A85</f>
        <v>44102</v>
      </c>
      <c r="B86" s="47"/>
      <c r="C86" s="47"/>
      <c r="D86" s="25"/>
      <c r="E86" s="52"/>
      <c r="F86" s="100" t="s">
        <v>404</v>
      </c>
      <c r="G86" s="102" t="s">
        <v>405</v>
      </c>
      <c r="H86" s="101" t="s">
        <v>406</v>
      </c>
      <c r="I86" s="100" t="s">
        <v>407</v>
      </c>
      <c r="J86" s="102"/>
    </row>
    <row r="87" spans="1:10" ht="31.5" customHeight="1">
      <c r="A87" s="128"/>
      <c r="B87" s="47"/>
      <c r="C87" s="47"/>
      <c r="D87" s="25"/>
      <c r="E87" s="52"/>
      <c r="F87" s="100" t="s">
        <v>408</v>
      </c>
      <c r="G87" s="102" t="s">
        <v>409</v>
      </c>
      <c r="H87" s="101" t="s">
        <v>410</v>
      </c>
      <c r="I87" s="100" t="s">
        <v>411</v>
      </c>
      <c r="J87" s="102"/>
    </row>
    <row r="88" spans="1:10" ht="31.5" customHeight="1">
      <c r="A88" s="128"/>
      <c r="B88" s="47"/>
      <c r="C88" s="47"/>
      <c r="D88" s="25"/>
      <c r="E88" s="104" t="s">
        <v>412</v>
      </c>
      <c r="F88" s="100" t="s">
        <v>413</v>
      </c>
      <c r="G88" s="102" t="s">
        <v>414</v>
      </c>
      <c r="H88" s="101" t="s">
        <v>415</v>
      </c>
      <c r="I88" s="100" t="s">
        <v>416</v>
      </c>
      <c r="J88" s="102"/>
    </row>
    <row r="89" spans="1:10" ht="31.5" customHeight="1">
      <c r="A89" s="128"/>
      <c r="B89" s="47"/>
      <c r="C89" s="47"/>
      <c r="D89" s="25"/>
      <c r="E89" s="52"/>
      <c r="F89" s="100" t="s">
        <v>417</v>
      </c>
      <c r="G89" s="102" t="s">
        <v>418</v>
      </c>
      <c r="H89" s="101" t="s">
        <v>419</v>
      </c>
      <c r="I89" s="100" t="s">
        <v>420</v>
      </c>
      <c r="J89" s="102"/>
    </row>
    <row r="90" spans="1:10" ht="31.5" customHeight="1">
      <c r="A90" s="128"/>
      <c r="B90" s="47"/>
      <c r="C90" s="47"/>
      <c r="D90" s="25"/>
      <c r="E90" s="52"/>
      <c r="F90" s="100" t="s">
        <v>421</v>
      </c>
      <c r="G90" s="102" t="s">
        <v>422</v>
      </c>
      <c r="H90" s="101" t="s">
        <v>423</v>
      </c>
      <c r="I90" s="100" t="s">
        <v>424</v>
      </c>
      <c r="J90" s="102"/>
    </row>
    <row r="91" spans="1:10" ht="31.5" customHeight="1">
      <c r="A91" s="57"/>
      <c r="B91" s="47"/>
      <c r="C91" s="47"/>
      <c r="D91" s="25"/>
      <c r="E91" s="52"/>
      <c r="F91" s="107"/>
      <c r="G91" s="108"/>
      <c r="H91" s="149"/>
      <c r="I91" s="107"/>
      <c r="J91" s="108"/>
    </row>
    <row r="92" spans="1:10" ht="31.5" customHeight="1">
      <c r="A92" s="38">
        <v>11</v>
      </c>
      <c r="B92" s="39">
        <f>5.5+5.2+2.8+1.5+5.3+1.3+2.3</f>
        <v>23.900000000000002</v>
      </c>
      <c r="C92" s="39">
        <v>24.5</v>
      </c>
      <c r="D92" s="39">
        <f>10.7+4.7+3.1+5.9-1</f>
        <v>23.4</v>
      </c>
      <c r="E92" s="41" t="s">
        <v>108</v>
      </c>
      <c r="F92" s="111" t="s">
        <v>425</v>
      </c>
      <c r="G92" s="119" t="s">
        <v>426</v>
      </c>
      <c r="H92" s="112"/>
      <c r="I92" s="111" t="s">
        <v>427</v>
      </c>
      <c r="J92" s="119"/>
    </row>
    <row r="93" spans="1:10" ht="31.5" customHeight="1">
      <c r="A93" s="24">
        <f>$A$6+A92</f>
        <v>44103</v>
      </c>
      <c r="B93" s="47"/>
      <c r="C93" s="47"/>
      <c r="D93" s="25"/>
      <c r="E93" s="52"/>
      <c r="F93" s="125" t="s">
        <v>109</v>
      </c>
      <c r="G93" s="102" t="s">
        <v>110</v>
      </c>
      <c r="H93" s="101"/>
      <c r="I93" s="100" t="s">
        <v>112</v>
      </c>
      <c r="J93" s="102"/>
    </row>
    <row r="94" spans="1:10" ht="31.5" customHeight="1">
      <c r="A94" s="128"/>
      <c r="B94" s="47"/>
      <c r="C94" s="47"/>
      <c r="D94" s="25"/>
      <c r="E94" s="52"/>
      <c r="F94" s="100" t="s">
        <v>428</v>
      </c>
      <c r="G94" s="102" t="s">
        <v>429</v>
      </c>
      <c r="H94" s="101" t="s">
        <v>430</v>
      </c>
      <c r="I94" s="100" t="s">
        <v>431</v>
      </c>
      <c r="J94" s="102"/>
    </row>
    <row r="95" spans="1:10" ht="31.5" customHeight="1">
      <c r="A95" s="128"/>
      <c r="B95" s="47"/>
      <c r="C95" s="47"/>
      <c r="D95" s="25"/>
      <c r="E95" s="52"/>
      <c r="F95" s="100" t="s">
        <v>432</v>
      </c>
      <c r="G95" s="102"/>
      <c r="H95" s="101"/>
      <c r="I95" s="100" t="s">
        <v>433</v>
      </c>
      <c r="J95" s="102"/>
    </row>
    <row r="96" spans="1:10" ht="31.5" customHeight="1">
      <c r="A96" s="128"/>
      <c r="B96" s="47"/>
      <c r="C96" s="47"/>
      <c r="D96" s="25"/>
      <c r="E96" s="52"/>
      <c r="F96" s="100" t="s">
        <v>434</v>
      </c>
      <c r="G96" s="102" t="s">
        <v>435</v>
      </c>
      <c r="H96" s="101" t="s">
        <v>436</v>
      </c>
      <c r="I96" s="100" t="s">
        <v>437</v>
      </c>
      <c r="J96" s="102"/>
    </row>
    <row r="97" spans="1:10" ht="31.5" customHeight="1">
      <c r="A97" s="128"/>
      <c r="B97" s="47"/>
      <c r="C97" s="47"/>
      <c r="D97" s="25"/>
      <c r="E97" s="52"/>
      <c r="F97" s="100" t="s">
        <v>438</v>
      </c>
      <c r="G97" s="102" t="s">
        <v>439</v>
      </c>
      <c r="H97" s="101"/>
      <c r="I97" s="100"/>
      <c r="J97" s="102"/>
    </row>
    <row r="98" spans="1:10" ht="31.5" customHeight="1">
      <c r="A98" s="57"/>
      <c r="B98" s="47"/>
      <c r="C98" s="47"/>
      <c r="D98" s="25"/>
      <c r="E98" s="52"/>
      <c r="F98" s="107"/>
      <c r="G98" s="108"/>
      <c r="H98" s="149"/>
      <c r="I98" s="107"/>
      <c r="J98" s="108"/>
    </row>
    <row r="99" spans="1:10" ht="31.5" customHeight="1">
      <c r="A99" s="38">
        <v>12</v>
      </c>
      <c r="B99" s="39">
        <f>5+7.7</f>
        <v>12.7</v>
      </c>
      <c r="C99" s="39">
        <v>12.5</v>
      </c>
      <c r="D99" s="40">
        <f>1+5.1+7.9</f>
        <v>14</v>
      </c>
      <c r="E99" s="41" t="s">
        <v>114</v>
      </c>
      <c r="F99" s="141" t="s">
        <v>115</v>
      </c>
      <c r="G99" s="119" t="s">
        <v>116</v>
      </c>
      <c r="H99" s="112" t="s">
        <v>440</v>
      </c>
      <c r="I99" s="111" t="s">
        <v>118</v>
      </c>
      <c r="J99" s="119" t="s">
        <v>441</v>
      </c>
    </row>
    <row r="100" spans="1:10" ht="31.5" customHeight="1">
      <c r="A100" s="24">
        <f>$A$6+A99</f>
        <v>44104</v>
      </c>
      <c r="B100" s="47"/>
      <c r="C100" s="47"/>
      <c r="D100" s="25"/>
      <c r="E100" s="52"/>
      <c r="F100" s="100" t="s">
        <v>442</v>
      </c>
      <c r="G100" s="102" t="s">
        <v>443</v>
      </c>
      <c r="H100" s="101" t="s">
        <v>444</v>
      </c>
      <c r="I100" s="100" t="s">
        <v>445</v>
      </c>
      <c r="J100" s="102"/>
    </row>
    <row r="101" spans="1:10" ht="31.5" customHeight="1">
      <c r="A101" s="128"/>
      <c r="B101" s="47"/>
      <c r="C101" s="47"/>
      <c r="D101" s="25"/>
      <c r="E101" s="104" t="s">
        <v>446</v>
      </c>
      <c r="F101" s="100" t="s">
        <v>447</v>
      </c>
      <c r="G101" s="102" t="s">
        <v>448</v>
      </c>
      <c r="H101" s="101" t="s">
        <v>449</v>
      </c>
      <c r="I101" s="100" t="s">
        <v>450</v>
      </c>
      <c r="J101" s="102"/>
    </row>
    <row r="102" spans="1:10" ht="31.5" customHeight="1">
      <c r="A102" s="57"/>
      <c r="B102" s="47"/>
      <c r="C102" s="47"/>
      <c r="D102" s="25"/>
      <c r="E102" s="52"/>
      <c r="F102" s="107"/>
      <c r="G102" s="108"/>
      <c r="H102" s="149"/>
      <c r="I102" s="107"/>
      <c r="J102" s="108"/>
    </row>
    <row r="103" spans="1:10" ht="31.5" customHeight="1">
      <c r="A103" s="38">
        <v>13</v>
      </c>
      <c r="B103" s="39">
        <f>2.5+3.2+6.7+3.3+3.2+0.6+3.7</f>
        <v>23.2</v>
      </c>
      <c r="C103" s="39">
        <f>B103</f>
        <v>23.2</v>
      </c>
      <c r="D103" s="39">
        <f>2.5+3.2+6.7+3.3+3.3+4.4+1</f>
        <v>24.4</v>
      </c>
      <c r="E103" s="41" t="s">
        <v>122</v>
      </c>
      <c r="F103" s="111" t="s">
        <v>451</v>
      </c>
      <c r="G103" s="119" t="s">
        <v>452</v>
      </c>
      <c r="H103" s="112"/>
      <c r="I103" s="111" t="s">
        <v>453</v>
      </c>
      <c r="J103" s="119"/>
    </row>
    <row r="104" spans="1:10" ht="31.5" customHeight="1">
      <c r="A104" s="74">
        <f>$A$6+A103</f>
        <v>44105</v>
      </c>
      <c r="B104" s="47"/>
      <c r="C104" s="47"/>
      <c r="D104" s="25"/>
      <c r="E104" s="52"/>
      <c r="F104" s="150" t="s">
        <v>123</v>
      </c>
      <c r="G104" s="108" t="s">
        <v>124</v>
      </c>
      <c r="H104" s="149" t="s">
        <v>125</v>
      </c>
      <c r="I104" s="107" t="s">
        <v>126</v>
      </c>
      <c r="J104" s="108"/>
    </row>
    <row r="105" spans="1:10" ht="34.5" customHeight="1">
      <c r="A105" s="79" t="s">
        <v>129</v>
      </c>
      <c r="B105" s="80">
        <f>SUM(B5:B104)</f>
        <v>272.09999999999997</v>
      </c>
      <c r="C105" s="80">
        <f>SUM(C5:C104)</f>
        <v>276.79999999999995</v>
      </c>
      <c r="D105" s="80">
        <f>SUM(D5:D104)</f>
        <v>280.00000000000006</v>
      </c>
      <c r="E105" s="151"/>
      <c r="F105" s="152"/>
      <c r="G105" s="153"/>
      <c r="H105" s="154"/>
      <c r="I105" s="152"/>
      <c r="J105" s="153"/>
    </row>
    <row r="106" spans="1:10" ht="10.5" customHeight="1">
      <c r="A106" s="88"/>
      <c r="B106" s="89"/>
      <c r="C106" s="89"/>
      <c r="D106" s="90"/>
      <c r="E106" s="91"/>
      <c r="F106" s="92"/>
      <c r="G106" s="93"/>
      <c r="H106" s="94"/>
      <c r="I106" s="92"/>
      <c r="J106" s="93"/>
    </row>
  </sheetData>
  <sheetProtection selectLockedCells="1" selectUnlockedCells="1"/>
  <mergeCells count="1">
    <mergeCell ref="A3:G3"/>
  </mergeCells>
  <hyperlinks>
    <hyperlink ref="J16" r:id="rId1" display="https://gite-monastier.com/"/>
    <hyperlink ref="J18" r:id="rId2" display="www.campingestela.fr"/>
    <hyperlink ref="J23" r:id="rId3" display="gite-stevenson.com"/>
  </hyperlinks>
  <printOptions/>
  <pageMargins left="0.49027777777777776" right="0.45" top="0.4" bottom="0.5902777777777778" header="0.5118055555555555" footer="0.5118055555555555"/>
  <pageSetup fitToHeight="5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22">
      <selection activeCell="B35" activeCellId="1" sqref="B17 B35"/>
    </sheetView>
  </sheetViews>
  <sheetFormatPr defaultColWidth="10.28125" defaultRowHeight="12.75"/>
  <cols>
    <col min="1" max="1" width="11.00390625" style="0" customWidth="1"/>
    <col min="2" max="2" width="39.7109375" style="0" customWidth="1"/>
    <col min="3" max="3" width="11.00390625" style="0" customWidth="1"/>
    <col min="4" max="4" width="11.421875" style="155" customWidth="1"/>
    <col min="5" max="5" width="14.8515625" style="156" customWidth="1"/>
    <col min="6" max="16384" width="11.00390625" style="0" customWidth="1"/>
  </cols>
  <sheetData>
    <row r="1" spans="1:7" ht="24" customHeight="1">
      <c r="A1" s="4"/>
      <c r="B1" s="4"/>
      <c r="C1" s="4"/>
      <c r="D1" s="157"/>
      <c r="E1" s="158"/>
      <c r="F1" s="6"/>
      <c r="G1" s="6"/>
    </row>
    <row r="2" spans="1:5" ht="24" customHeight="1">
      <c r="A2" s="4"/>
      <c r="B2" s="7" t="s">
        <v>0</v>
      </c>
      <c r="C2" s="7"/>
      <c r="D2" s="159" t="s">
        <v>131</v>
      </c>
      <c r="E2" s="160"/>
    </row>
    <row r="3" spans="1:7" ht="24" customHeight="1">
      <c r="A3" s="11"/>
      <c r="B3" s="11"/>
      <c r="C3" s="11"/>
      <c r="D3" s="11"/>
      <c r="E3" s="11"/>
      <c r="F3" s="11"/>
      <c r="G3" s="11"/>
    </row>
    <row r="4" spans="1:7" ht="24" customHeight="1">
      <c r="A4" s="12" t="s">
        <v>454</v>
      </c>
      <c r="B4" s="14" t="s">
        <v>6</v>
      </c>
      <c r="C4" s="14" t="s">
        <v>455</v>
      </c>
      <c r="D4" s="161" t="s">
        <v>456</v>
      </c>
      <c r="E4" s="162" t="s">
        <v>457</v>
      </c>
      <c r="F4" s="163" t="s">
        <v>458</v>
      </c>
      <c r="G4" s="164"/>
    </row>
    <row r="5" spans="1:7" ht="24" customHeight="1">
      <c r="A5" s="16">
        <v>0</v>
      </c>
      <c r="B5" s="165" t="s">
        <v>459</v>
      </c>
      <c r="C5" s="166"/>
      <c r="D5" s="166"/>
      <c r="E5" s="167"/>
      <c r="F5" s="168">
        <f>A5</f>
        <v>0</v>
      </c>
      <c r="G5" s="169"/>
    </row>
    <row r="6" spans="1:7" ht="24" customHeight="1">
      <c r="A6" s="16">
        <v>7.8</v>
      </c>
      <c r="B6" s="125" t="s">
        <v>141</v>
      </c>
      <c r="C6" s="170"/>
      <c r="D6" s="170" t="s">
        <v>460</v>
      </c>
      <c r="E6" s="171"/>
      <c r="F6" s="172">
        <f aca="true" t="shared" si="0" ref="F6:F50">F5+A6</f>
        <v>7.8</v>
      </c>
      <c r="G6" s="169"/>
    </row>
    <row r="7" spans="1:7" ht="24" customHeight="1">
      <c r="A7" s="16">
        <v>0</v>
      </c>
      <c r="B7" s="125" t="s">
        <v>461</v>
      </c>
      <c r="C7" s="170"/>
      <c r="D7" s="170" t="s">
        <v>462</v>
      </c>
      <c r="E7" s="171"/>
      <c r="F7" s="172">
        <f t="shared" si="0"/>
        <v>7.8</v>
      </c>
      <c r="G7" s="173"/>
    </row>
    <row r="8" spans="1:7" ht="24" customHeight="1">
      <c r="A8" s="16">
        <f>2.1+7</f>
        <v>9.1</v>
      </c>
      <c r="B8" s="125" t="s">
        <v>463</v>
      </c>
      <c r="C8" s="170" t="s">
        <v>464</v>
      </c>
      <c r="D8" s="170"/>
      <c r="E8" s="171"/>
      <c r="F8" s="172">
        <f t="shared" si="0"/>
        <v>16.9</v>
      </c>
      <c r="G8" s="173"/>
    </row>
    <row r="9" spans="1:7" ht="24" customHeight="1">
      <c r="A9" s="16">
        <v>2.4</v>
      </c>
      <c r="B9" s="125" t="s">
        <v>465</v>
      </c>
      <c r="C9" s="170" t="s">
        <v>466</v>
      </c>
      <c r="D9" s="170" t="s">
        <v>462</v>
      </c>
      <c r="E9" s="171" t="s">
        <v>467</v>
      </c>
      <c r="F9" s="172">
        <f t="shared" si="0"/>
        <v>19.299999999999997</v>
      </c>
      <c r="G9" s="173"/>
    </row>
    <row r="10" spans="1:7" ht="24" customHeight="1">
      <c r="A10" s="16">
        <v>8</v>
      </c>
      <c r="B10" s="125" t="s">
        <v>468</v>
      </c>
      <c r="C10" s="170" t="s">
        <v>464</v>
      </c>
      <c r="D10" s="170"/>
      <c r="E10" s="171"/>
      <c r="F10" s="172">
        <f t="shared" si="0"/>
        <v>27.299999999999997</v>
      </c>
      <c r="G10" s="173"/>
    </row>
    <row r="11" spans="1:7" ht="24" customHeight="1">
      <c r="A11" s="16">
        <v>2.8</v>
      </c>
      <c r="B11" s="125" t="s">
        <v>469</v>
      </c>
      <c r="C11" s="170" t="s">
        <v>464</v>
      </c>
      <c r="D11" s="170" t="s">
        <v>462</v>
      </c>
      <c r="E11" s="171" t="s">
        <v>467</v>
      </c>
      <c r="F11" s="172">
        <f t="shared" si="0"/>
        <v>30.099999999999998</v>
      </c>
      <c r="G11" s="174"/>
    </row>
    <row r="12" spans="1:7" ht="24" customHeight="1">
      <c r="A12" s="16">
        <v>2.1</v>
      </c>
      <c r="B12" s="125" t="s">
        <v>470</v>
      </c>
      <c r="C12" s="170" t="s">
        <v>464</v>
      </c>
      <c r="D12" s="170"/>
      <c r="E12" s="171"/>
      <c r="F12" s="172">
        <f t="shared" si="0"/>
        <v>32.199999999999996</v>
      </c>
      <c r="G12" s="174"/>
    </row>
    <row r="13" spans="1:7" ht="24" customHeight="1">
      <c r="A13" s="16">
        <f>3+2.9+1.1+4</f>
        <v>11</v>
      </c>
      <c r="B13" s="125" t="s">
        <v>471</v>
      </c>
      <c r="C13" s="170" t="s">
        <v>464</v>
      </c>
      <c r="D13" s="170" t="s">
        <v>472</v>
      </c>
      <c r="E13" s="171"/>
      <c r="F13" s="172">
        <f t="shared" si="0"/>
        <v>43.199999999999996</v>
      </c>
      <c r="G13" s="174"/>
    </row>
    <row r="14" spans="1:7" ht="24" customHeight="1">
      <c r="A14" s="16">
        <v>7</v>
      </c>
      <c r="B14" s="125" t="s">
        <v>226</v>
      </c>
      <c r="C14" s="170" t="s">
        <v>466</v>
      </c>
      <c r="D14" s="170"/>
      <c r="E14" s="171"/>
      <c r="F14" s="172">
        <f t="shared" si="0"/>
        <v>50.199999999999996</v>
      </c>
      <c r="G14" s="174"/>
    </row>
    <row r="15" spans="1:7" ht="24" customHeight="1">
      <c r="A15" s="16">
        <v>0</v>
      </c>
      <c r="B15" s="125" t="s">
        <v>473</v>
      </c>
      <c r="C15" s="170" t="s">
        <v>464</v>
      </c>
      <c r="D15" s="170" t="s">
        <v>462</v>
      </c>
      <c r="E15" s="171"/>
      <c r="F15" s="172">
        <f t="shared" si="0"/>
        <v>50.199999999999996</v>
      </c>
      <c r="G15" s="173"/>
    </row>
    <row r="16" spans="1:7" ht="24" customHeight="1">
      <c r="A16" s="16">
        <f>5.7+8.5</f>
        <v>14.2</v>
      </c>
      <c r="B16" s="125" t="s">
        <v>37</v>
      </c>
      <c r="C16" s="170" t="s">
        <v>474</v>
      </c>
      <c r="D16" s="170" t="s">
        <v>475</v>
      </c>
      <c r="E16" s="171" t="s">
        <v>476</v>
      </c>
      <c r="F16" s="172">
        <f t="shared" si="0"/>
        <v>64.39999999999999</v>
      </c>
      <c r="G16" s="173"/>
    </row>
    <row r="17" spans="1:7" ht="24" customHeight="1">
      <c r="A17" s="16">
        <v>6</v>
      </c>
      <c r="B17" s="125" t="s">
        <v>477</v>
      </c>
      <c r="C17" s="170" t="s">
        <v>474</v>
      </c>
      <c r="D17" s="170" t="s">
        <v>472</v>
      </c>
      <c r="E17" s="171"/>
      <c r="F17" s="172">
        <f t="shared" si="0"/>
        <v>70.39999999999999</v>
      </c>
      <c r="G17" s="173"/>
    </row>
    <row r="18" spans="1:7" ht="24" customHeight="1">
      <c r="A18" s="16">
        <v>2.5</v>
      </c>
      <c r="B18" s="125" t="s">
        <v>478</v>
      </c>
      <c r="C18" s="170" t="s">
        <v>464</v>
      </c>
      <c r="D18" s="170" t="s">
        <v>462</v>
      </c>
      <c r="E18" s="171"/>
      <c r="F18" s="172">
        <f t="shared" si="0"/>
        <v>72.89999999999999</v>
      </c>
      <c r="G18" s="173"/>
    </row>
    <row r="19" spans="1:7" ht="24" customHeight="1">
      <c r="A19" s="16">
        <v>5.5</v>
      </c>
      <c r="B19" s="125" t="s">
        <v>479</v>
      </c>
      <c r="C19" s="170" t="s">
        <v>464</v>
      </c>
      <c r="D19" s="170"/>
      <c r="E19" s="171"/>
      <c r="F19" s="172">
        <f t="shared" si="0"/>
        <v>78.39999999999999</v>
      </c>
      <c r="G19" s="173"/>
    </row>
    <row r="20" spans="1:7" ht="24" customHeight="1">
      <c r="A20" s="16">
        <f>4.5+3.4</f>
        <v>7.9</v>
      </c>
      <c r="B20" s="125" t="s">
        <v>480</v>
      </c>
      <c r="C20" s="170" t="s">
        <v>464</v>
      </c>
      <c r="D20" s="170" t="s">
        <v>460</v>
      </c>
      <c r="E20" s="171"/>
      <c r="F20" s="172">
        <f t="shared" si="0"/>
        <v>86.3</v>
      </c>
      <c r="G20" s="173"/>
    </row>
    <row r="21" spans="1:7" ht="24" customHeight="1">
      <c r="A21" s="16">
        <v>11.5</v>
      </c>
      <c r="B21" s="125" t="s">
        <v>481</v>
      </c>
      <c r="C21" s="170" t="s">
        <v>466</v>
      </c>
      <c r="D21" s="170" t="s">
        <v>462</v>
      </c>
      <c r="E21" s="171"/>
      <c r="F21" s="172">
        <f t="shared" si="0"/>
        <v>97.8</v>
      </c>
      <c r="G21" s="173"/>
    </row>
    <row r="22" spans="1:7" ht="24" customHeight="1">
      <c r="A22" s="16">
        <v>7.2</v>
      </c>
      <c r="B22" s="125" t="s">
        <v>482</v>
      </c>
      <c r="C22" s="170" t="s">
        <v>464</v>
      </c>
      <c r="D22" s="170"/>
      <c r="E22" s="171"/>
      <c r="F22" s="172">
        <f t="shared" si="0"/>
        <v>105</v>
      </c>
      <c r="G22" s="173"/>
    </row>
    <row r="23" spans="1:7" ht="24" customHeight="1">
      <c r="A23" s="16">
        <f>5.5+3.5</f>
        <v>9</v>
      </c>
      <c r="B23" s="125" t="s">
        <v>483</v>
      </c>
      <c r="C23" s="170" t="s">
        <v>484</v>
      </c>
      <c r="D23" s="170"/>
      <c r="E23" s="171"/>
      <c r="F23" s="172">
        <f t="shared" si="0"/>
        <v>114</v>
      </c>
      <c r="G23" s="173"/>
    </row>
    <row r="24" spans="1:7" ht="24" customHeight="1">
      <c r="A24" s="16">
        <v>3.5</v>
      </c>
      <c r="B24" s="125" t="s">
        <v>485</v>
      </c>
      <c r="C24" s="170"/>
      <c r="D24" s="170" t="s">
        <v>486</v>
      </c>
      <c r="E24" s="171"/>
      <c r="F24" s="172">
        <f t="shared" si="0"/>
        <v>117.5</v>
      </c>
      <c r="G24" s="173"/>
    </row>
    <row r="25" spans="1:7" ht="24" customHeight="1">
      <c r="A25" s="16">
        <f>8.8+2+1.5</f>
        <v>12.3</v>
      </c>
      <c r="B25" s="125" t="s">
        <v>68</v>
      </c>
      <c r="C25" s="170" t="s">
        <v>487</v>
      </c>
      <c r="D25" s="170" t="s">
        <v>462</v>
      </c>
      <c r="E25" s="171"/>
      <c r="F25" s="172">
        <f t="shared" si="0"/>
        <v>129.8</v>
      </c>
      <c r="G25" s="173"/>
    </row>
    <row r="26" spans="1:7" ht="24" customHeight="1">
      <c r="A26" s="16">
        <v>1</v>
      </c>
      <c r="B26" s="125" t="s">
        <v>347</v>
      </c>
      <c r="C26" s="170" t="s">
        <v>464</v>
      </c>
      <c r="D26" s="170"/>
      <c r="E26" s="171"/>
      <c r="F26" s="172">
        <f t="shared" si="0"/>
        <v>130.8</v>
      </c>
      <c r="G26" s="173"/>
    </row>
    <row r="27" spans="1:7" ht="24" customHeight="1">
      <c r="A27" s="16">
        <v>2</v>
      </c>
      <c r="B27" s="125" t="s">
        <v>350</v>
      </c>
      <c r="C27" s="170" t="s">
        <v>464</v>
      </c>
      <c r="D27" s="170" t="s">
        <v>462</v>
      </c>
      <c r="E27" s="171"/>
      <c r="F27" s="172">
        <f t="shared" si="0"/>
        <v>132.8</v>
      </c>
      <c r="G27" s="173"/>
    </row>
    <row r="28" spans="1:7" ht="24" customHeight="1">
      <c r="A28" s="16">
        <f>7.5+4.5</f>
        <v>12</v>
      </c>
      <c r="B28" s="125" t="s">
        <v>488</v>
      </c>
      <c r="C28" s="170" t="s">
        <v>487</v>
      </c>
      <c r="D28" s="170"/>
      <c r="E28" s="171"/>
      <c r="F28" s="172">
        <f t="shared" si="0"/>
        <v>144.8</v>
      </c>
      <c r="G28" s="173"/>
    </row>
    <row r="29" spans="1:7" ht="24" customHeight="1">
      <c r="A29" s="16">
        <v>2</v>
      </c>
      <c r="B29" s="125" t="s">
        <v>77</v>
      </c>
      <c r="C29" s="170" t="s">
        <v>474</v>
      </c>
      <c r="D29" s="170" t="s">
        <v>486</v>
      </c>
      <c r="E29" s="171" t="s">
        <v>476</v>
      </c>
      <c r="F29" s="172">
        <f t="shared" si="0"/>
        <v>146.8</v>
      </c>
      <c r="G29" s="173"/>
    </row>
    <row r="30" spans="1:7" ht="24" customHeight="1">
      <c r="A30" s="16">
        <v>5.2</v>
      </c>
      <c r="B30" s="125" t="s">
        <v>489</v>
      </c>
      <c r="C30" s="170" t="s">
        <v>464</v>
      </c>
      <c r="D30" s="170" t="s">
        <v>490</v>
      </c>
      <c r="E30" s="171"/>
      <c r="F30" s="172">
        <f t="shared" si="0"/>
        <v>152</v>
      </c>
      <c r="G30" s="173"/>
    </row>
    <row r="31" spans="1:7" ht="24" customHeight="1">
      <c r="A31" s="16">
        <f>3.9+4.9</f>
        <v>8.8</v>
      </c>
      <c r="B31" s="125" t="s">
        <v>491</v>
      </c>
      <c r="C31" s="170"/>
      <c r="D31" s="170" t="s">
        <v>462</v>
      </c>
      <c r="E31" s="171"/>
      <c r="F31" s="172">
        <f t="shared" si="0"/>
        <v>160.8</v>
      </c>
      <c r="G31" s="173"/>
    </row>
    <row r="32" spans="1:7" ht="24" customHeight="1">
      <c r="A32" s="16">
        <v>5.3</v>
      </c>
      <c r="B32" s="125" t="s">
        <v>85</v>
      </c>
      <c r="C32" s="170" t="s">
        <v>474</v>
      </c>
      <c r="D32" s="170" t="s">
        <v>462</v>
      </c>
      <c r="E32" s="171"/>
      <c r="F32" s="172">
        <f t="shared" si="0"/>
        <v>166.10000000000002</v>
      </c>
      <c r="G32" s="173"/>
    </row>
    <row r="33" spans="1:7" ht="24" customHeight="1">
      <c r="A33" s="16">
        <f>7.3+3.4</f>
        <v>10.7</v>
      </c>
      <c r="B33" s="125" t="s">
        <v>492</v>
      </c>
      <c r="C33" s="170" t="s">
        <v>464</v>
      </c>
      <c r="D33" s="170"/>
      <c r="E33" s="171"/>
      <c r="F33" s="172">
        <f t="shared" si="0"/>
        <v>176.8</v>
      </c>
      <c r="G33" s="173"/>
    </row>
    <row r="34" spans="1:7" ht="24" customHeight="1">
      <c r="A34" s="16">
        <f>2+10.8</f>
        <v>12.8</v>
      </c>
      <c r="B34" s="125" t="s">
        <v>493</v>
      </c>
      <c r="C34" s="175"/>
      <c r="D34" s="170" t="s">
        <v>462</v>
      </c>
      <c r="E34" s="171" t="s">
        <v>494</v>
      </c>
      <c r="F34" s="172">
        <f t="shared" si="0"/>
        <v>189.60000000000002</v>
      </c>
      <c r="G34" s="173"/>
    </row>
    <row r="35" spans="1:7" ht="24" customHeight="1">
      <c r="A35" s="16">
        <v>5</v>
      </c>
      <c r="B35" s="125" t="s">
        <v>93</v>
      </c>
      <c r="C35" s="170" t="s">
        <v>487</v>
      </c>
      <c r="D35" s="170" t="s">
        <v>495</v>
      </c>
      <c r="E35" s="171"/>
      <c r="F35" s="172">
        <f t="shared" si="0"/>
        <v>194.60000000000002</v>
      </c>
      <c r="G35" s="173"/>
    </row>
    <row r="36" spans="1:7" ht="24" customHeight="1">
      <c r="A36" s="16">
        <v>4.7</v>
      </c>
      <c r="B36" s="125" t="s">
        <v>496</v>
      </c>
      <c r="C36" s="170" t="s">
        <v>464</v>
      </c>
      <c r="D36" s="170"/>
      <c r="E36" s="171"/>
      <c r="F36" s="172">
        <f t="shared" si="0"/>
        <v>199.3</v>
      </c>
      <c r="G36" s="173"/>
    </row>
    <row r="37" spans="1:7" ht="24" customHeight="1">
      <c r="A37" s="16">
        <v>4.9</v>
      </c>
      <c r="B37" s="125" t="s">
        <v>497</v>
      </c>
      <c r="C37" s="170"/>
      <c r="D37" s="170" t="s">
        <v>462</v>
      </c>
      <c r="E37" s="171"/>
      <c r="F37" s="172">
        <f t="shared" si="0"/>
        <v>204.20000000000002</v>
      </c>
      <c r="G37" s="173"/>
    </row>
    <row r="38" spans="1:7" ht="24" customHeight="1">
      <c r="A38" s="16">
        <v>0</v>
      </c>
      <c r="B38" s="176" t="s">
        <v>498</v>
      </c>
      <c r="C38" s="170"/>
      <c r="D38" s="170" t="s">
        <v>462</v>
      </c>
      <c r="E38" s="171"/>
      <c r="F38" s="172">
        <f t="shared" si="0"/>
        <v>204.20000000000002</v>
      </c>
      <c r="G38" s="173"/>
    </row>
    <row r="39" spans="1:7" ht="24" customHeight="1">
      <c r="A39" s="16">
        <v>7.8</v>
      </c>
      <c r="B39" s="125" t="s">
        <v>499</v>
      </c>
      <c r="C39" s="170" t="s">
        <v>464</v>
      </c>
      <c r="D39" s="170" t="s">
        <v>486</v>
      </c>
      <c r="E39" s="171"/>
      <c r="F39" s="172">
        <f t="shared" si="0"/>
        <v>212.00000000000003</v>
      </c>
      <c r="G39" s="173"/>
    </row>
    <row r="40" spans="1:7" ht="24" customHeight="1">
      <c r="A40" s="16">
        <f>5.5+5.2+2.8+1.5</f>
        <v>15</v>
      </c>
      <c r="B40" s="125" t="s">
        <v>412</v>
      </c>
      <c r="C40" s="170" t="s">
        <v>466</v>
      </c>
      <c r="D40" s="170" t="s">
        <v>495</v>
      </c>
      <c r="E40" s="171"/>
      <c r="F40" s="172">
        <f t="shared" si="0"/>
        <v>227.00000000000003</v>
      </c>
      <c r="G40" s="173"/>
    </row>
    <row r="41" spans="1:7" ht="24" customHeight="1">
      <c r="A41" s="16">
        <v>5.3</v>
      </c>
      <c r="B41" s="125" t="s">
        <v>500</v>
      </c>
      <c r="C41" s="170" t="s">
        <v>464</v>
      </c>
      <c r="D41" s="170"/>
      <c r="E41" s="171"/>
      <c r="F41" s="172">
        <f t="shared" si="0"/>
        <v>232.30000000000004</v>
      </c>
      <c r="G41" s="173"/>
    </row>
    <row r="42" spans="1:7" ht="24" customHeight="1">
      <c r="A42" s="16">
        <v>1.3</v>
      </c>
      <c r="B42" s="125" t="s">
        <v>501</v>
      </c>
      <c r="C42" s="170" t="s">
        <v>464</v>
      </c>
      <c r="D42" s="170"/>
      <c r="E42" s="171"/>
      <c r="F42" s="172">
        <f t="shared" si="0"/>
        <v>233.60000000000005</v>
      </c>
      <c r="G42" s="173"/>
    </row>
    <row r="43" spans="1:7" ht="24" customHeight="1">
      <c r="A43" s="16">
        <v>0</v>
      </c>
      <c r="B43" s="125" t="s">
        <v>502</v>
      </c>
      <c r="C43" s="170" t="s">
        <v>487</v>
      </c>
      <c r="D43" s="170"/>
      <c r="E43" s="171"/>
      <c r="F43" s="172">
        <f t="shared" si="0"/>
        <v>233.60000000000005</v>
      </c>
      <c r="G43" s="173"/>
    </row>
    <row r="44" spans="1:7" ht="24" customHeight="1">
      <c r="A44" s="16">
        <v>2.3</v>
      </c>
      <c r="B44" s="125" t="s">
        <v>503</v>
      </c>
      <c r="C44" s="170" t="s">
        <v>487</v>
      </c>
      <c r="D44" s="170" t="s">
        <v>486</v>
      </c>
      <c r="E44" s="171"/>
      <c r="F44" s="172">
        <f t="shared" si="0"/>
        <v>235.90000000000006</v>
      </c>
      <c r="G44" s="173"/>
    </row>
    <row r="45" spans="1:7" ht="24" customHeight="1">
      <c r="A45" s="16">
        <f>5+5</f>
        <v>10</v>
      </c>
      <c r="B45" s="125" t="s">
        <v>504</v>
      </c>
      <c r="C45" s="170" t="s">
        <v>464</v>
      </c>
      <c r="D45" s="170" t="s">
        <v>462</v>
      </c>
      <c r="E45" s="171"/>
      <c r="F45" s="172">
        <f t="shared" si="0"/>
        <v>245.90000000000006</v>
      </c>
      <c r="G45" s="173"/>
    </row>
    <row r="46" spans="1:7" ht="24" customHeight="1">
      <c r="A46" s="16">
        <v>2.7</v>
      </c>
      <c r="B46" s="125" t="s">
        <v>505</v>
      </c>
      <c r="C46" s="170" t="s">
        <v>474</v>
      </c>
      <c r="D46" s="170" t="s">
        <v>506</v>
      </c>
      <c r="E46" s="171"/>
      <c r="F46" s="172">
        <f t="shared" si="0"/>
        <v>248.60000000000005</v>
      </c>
      <c r="G46" s="173"/>
    </row>
    <row r="47" spans="1:7" ht="24" customHeight="1">
      <c r="A47" s="16">
        <v>2.5</v>
      </c>
      <c r="B47" s="125" t="s">
        <v>507</v>
      </c>
      <c r="C47" s="170"/>
      <c r="D47" s="170" t="s">
        <v>462</v>
      </c>
      <c r="E47" s="171"/>
      <c r="F47" s="172">
        <f t="shared" si="0"/>
        <v>251.10000000000005</v>
      </c>
      <c r="G47" s="173"/>
    </row>
    <row r="48" spans="1:7" ht="24" customHeight="1">
      <c r="A48" s="16">
        <v>3.2</v>
      </c>
      <c r="B48" s="125" t="s">
        <v>446</v>
      </c>
      <c r="C48" s="170" t="s">
        <v>464</v>
      </c>
      <c r="D48" s="170" t="s">
        <v>462</v>
      </c>
      <c r="E48" s="171"/>
      <c r="F48" s="172">
        <f t="shared" si="0"/>
        <v>254.30000000000004</v>
      </c>
      <c r="G48" s="173"/>
    </row>
    <row r="49" spans="1:7" ht="24" customHeight="1">
      <c r="A49" s="16">
        <v>6.7</v>
      </c>
      <c r="B49" s="125" t="s">
        <v>508</v>
      </c>
      <c r="C49" s="170" t="s">
        <v>464</v>
      </c>
      <c r="D49" s="170"/>
      <c r="E49" s="171"/>
      <c r="F49" s="172">
        <f t="shared" si="0"/>
        <v>261.00000000000006</v>
      </c>
      <c r="G49" s="173"/>
    </row>
    <row r="50" spans="1:7" ht="24" customHeight="1">
      <c r="A50" s="16">
        <f>3.3+3.2+0.6+3.7</f>
        <v>10.8</v>
      </c>
      <c r="B50" s="125" t="s">
        <v>122</v>
      </c>
      <c r="C50" s="170" t="s">
        <v>487</v>
      </c>
      <c r="D50" s="170" t="s">
        <v>506</v>
      </c>
      <c r="E50" s="171"/>
      <c r="F50" s="172">
        <f t="shared" si="0"/>
        <v>271.80000000000007</v>
      </c>
      <c r="G50" s="173"/>
    </row>
    <row r="51" spans="1:7" ht="24" customHeight="1">
      <c r="A51" s="16"/>
      <c r="B51" s="125"/>
      <c r="C51" s="170"/>
      <c r="D51" s="170"/>
      <c r="E51" s="171"/>
      <c r="F51" s="172"/>
      <c r="G51" s="173"/>
    </row>
    <row r="52" spans="1:7" ht="24" customHeight="1">
      <c r="A52" s="16"/>
      <c r="B52" s="125"/>
      <c r="C52" s="170"/>
      <c r="D52" s="170"/>
      <c r="E52" s="171"/>
      <c r="F52" s="172"/>
      <c r="G52" s="173"/>
    </row>
    <row r="53" spans="1:7" ht="24" customHeight="1">
      <c r="A53" s="16"/>
      <c r="B53" s="125"/>
      <c r="C53" s="170"/>
      <c r="D53" s="170"/>
      <c r="E53" s="171"/>
      <c r="F53" s="172"/>
      <c r="G53" s="173"/>
    </row>
    <row r="54" spans="1:7" ht="24" customHeight="1">
      <c r="A54" s="16"/>
      <c r="B54" s="125"/>
      <c r="C54" s="170"/>
      <c r="D54" s="170"/>
      <c r="E54" s="171"/>
      <c r="F54" s="172"/>
      <c r="G54" s="173"/>
    </row>
    <row r="55" spans="1:7" ht="24" customHeight="1">
      <c r="A55" s="16"/>
      <c r="B55" s="125"/>
      <c r="C55" s="170"/>
      <c r="D55" s="170"/>
      <c r="E55" s="171"/>
      <c r="F55" s="172"/>
      <c r="G55" s="173"/>
    </row>
    <row r="56" spans="1:7" ht="24" customHeight="1">
      <c r="A56" s="16"/>
      <c r="B56" s="125"/>
      <c r="C56" s="170"/>
      <c r="D56" s="170"/>
      <c r="E56" s="171"/>
      <c r="F56" s="172"/>
      <c r="G56" s="173"/>
    </row>
    <row r="57" spans="1:7" ht="24" customHeight="1">
      <c r="A57" s="16"/>
      <c r="B57" s="125"/>
      <c r="C57" s="170"/>
      <c r="D57" s="170"/>
      <c r="E57" s="171"/>
      <c r="F57" s="172"/>
      <c r="G57" s="173"/>
    </row>
    <row r="58" spans="1:7" ht="24" customHeight="1">
      <c r="A58" s="128"/>
      <c r="B58" s="125"/>
      <c r="C58" s="170"/>
      <c r="D58" s="170"/>
      <c r="E58" s="171"/>
      <c r="F58" s="172"/>
      <c r="G58" s="173"/>
    </row>
    <row r="59" spans="1:7" ht="24" customHeight="1">
      <c r="A59" s="16"/>
      <c r="B59" s="125"/>
      <c r="C59" s="170"/>
      <c r="D59" s="170"/>
      <c r="E59" s="171"/>
      <c r="F59" s="172"/>
      <c r="G59" s="173"/>
    </row>
    <row r="60" spans="1:7" ht="24" customHeight="1">
      <c r="A60" s="128"/>
      <c r="B60" s="125"/>
      <c r="C60" s="170"/>
      <c r="D60" s="170"/>
      <c r="E60" s="171"/>
      <c r="F60" s="172"/>
      <c r="G60" s="173"/>
    </row>
    <row r="61" spans="1:7" ht="24" customHeight="1">
      <c r="A61" s="128"/>
      <c r="B61" s="125"/>
      <c r="C61" s="170"/>
      <c r="D61" s="170"/>
      <c r="E61" s="171"/>
      <c r="F61" s="172"/>
      <c r="G61" s="173"/>
    </row>
    <row r="62" spans="1:7" ht="24" customHeight="1">
      <c r="A62" s="128"/>
      <c r="B62" s="125"/>
      <c r="C62" s="170"/>
      <c r="D62" s="170"/>
      <c r="E62" s="171"/>
      <c r="F62" s="172"/>
      <c r="G62" s="173"/>
    </row>
    <row r="63" spans="1:7" ht="24" customHeight="1">
      <c r="A63" s="128"/>
      <c r="B63" s="125"/>
      <c r="C63" s="170"/>
      <c r="D63" s="170"/>
      <c r="E63" s="171"/>
      <c r="F63" s="172"/>
      <c r="G63" s="173"/>
    </row>
    <row r="64" spans="1:7" ht="24" customHeight="1">
      <c r="A64" s="16"/>
      <c r="B64" s="125"/>
      <c r="C64" s="170"/>
      <c r="D64" s="170"/>
      <c r="E64" s="171"/>
      <c r="F64" s="172"/>
      <c r="G64" s="173"/>
    </row>
    <row r="65" spans="1:7" ht="24" customHeight="1">
      <c r="A65" s="128"/>
      <c r="B65" s="125"/>
      <c r="C65" s="170"/>
      <c r="D65" s="170"/>
      <c r="E65" s="170"/>
      <c r="F65" s="177"/>
      <c r="G65" s="178"/>
    </row>
    <row r="66" spans="1:7" ht="24" customHeight="1">
      <c r="A66" s="128"/>
      <c r="B66" s="125"/>
      <c r="C66" s="170"/>
      <c r="D66" s="170"/>
      <c r="E66" s="170"/>
      <c r="F66" s="177"/>
      <c r="G66" s="178"/>
    </row>
    <row r="67" spans="1:7" ht="24" customHeight="1">
      <c r="A67" s="16"/>
      <c r="B67" s="125"/>
      <c r="C67" s="170"/>
      <c r="D67" s="170"/>
      <c r="E67" s="170"/>
      <c r="F67" s="177"/>
      <c r="G67" s="178"/>
    </row>
    <row r="68" spans="1:7" ht="24" customHeight="1">
      <c r="A68" s="128"/>
      <c r="B68" s="125"/>
      <c r="C68" s="170"/>
      <c r="D68" s="170"/>
      <c r="E68" s="170"/>
      <c r="F68" s="179"/>
      <c r="G68" s="178"/>
    </row>
    <row r="69" spans="1:7" ht="24" customHeight="1">
      <c r="A69" s="128"/>
      <c r="B69" s="125"/>
      <c r="C69" s="170"/>
      <c r="D69" s="170"/>
      <c r="E69" s="170"/>
      <c r="F69" s="179"/>
      <c r="G69" s="178"/>
    </row>
    <row r="70" spans="1:7" ht="24" customHeight="1">
      <c r="A70" s="128"/>
      <c r="B70" s="125"/>
      <c r="C70" s="170"/>
      <c r="D70" s="170"/>
      <c r="E70" s="170"/>
      <c r="F70" s="179"/>
      <c r="G70" s="178"/>
    </row>
    <row r="71" spans="1:7" ht="24" customHeight="1">
      <c r="A71" s="16"/>
      <c r="B71" s="125"/>
      <c r="C71" s="170"/>
      <c r="D71" s="170"/>
      <c r="E71" s="170"/>
      <c r="F71" s="179"/>
      <c r="G71" s="178"/>
    </row>
    <row r="72" spans="1:7" ht="24" customHeight="1">
      <c r="A72" s="128"/>
      <c r="B72" s="125"/>
      <c r="C72" s="170"/>
      <c r="D72" s="170"/>
      <c r="E72" s="170"/>
      <c r="F72" s="179"/>
      <c r="G72" s="178"/>
    </row>
    <row r="73" spans="1:7" ht="24" customHeight="1">
      <c r="A73" s="128"/>
      <c r="B73" s="125"/>
      <c r="C73" s="170"/>
      <c r="D73" s="170"/>
      <c r="E73" s="170"/>
      <c r="F73" s="179"/>
      <c r="G73" s="178"/>
    </row>
    <row r="74" spans="1:7" ht="24" customHeight="1">
      <c r="A74" s="16"/>
      <c r="B74" s="125"/>
      <c r="C74" s="170"/>
      <c r="D74" s="170"/>
      <c r="E74" s="170"/>
      <c r="F74" s="179"/>
      <c r="G74" s="178"/>
    </row>
    <row r="75" spans="1:7" ht="24" customHeight="1">
      <c r="A75" s="128"/>
      <c r="B75" s="125"/>
      <c r="C75" s="170"/>
      <c r="D75" s="170"/>
      <c r="E75" s="170"/>
      <c r="F75" s="179"/>
      <c r="G75" s="178"/>
    </row>
  </sheetData>
  <sheetProtection selectLockedCells="1" selectUnlockedCells="1"/>
  <mergeCells count="1">
    <mergeCell ref="A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CHABANT</dc:creator>
  <cp:keywords/>
  <dc:description/>
  <cp:lastModifiedBy/>
  <cp:lastPrinted>2020-08-06T15:36:32Z</cp:lastPrinted>
  <dcterms:modified xsi:type="dcterms:W3CDTF">2020-12-20T10:51:53Z</dcterms:modified>
  <cp:category/>
  <cp:version/>
  <cp:contentType/>
  <cp:contentStatus/>
  <cp:revision>6</cp:revision>
</cp:coreProperties>
</file>